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Slepý rozpočet" sheetId="4" r:id="rId4"/>
  </sheets>
  <definedNames/>
  <calcPr fullCalcOnLoad="1"/>
</workbook>
</file>

<file path=xl/sharedStrings.xml><?xml version="1.0" encoding="utf-8"?>
<sst xmlns="http://schemas.openxmlformats.org/spreadsheetml/2006/main" count="1816" uniqueCount="424">
  <si>
    <t>KRYCÍ LIST ROZPOČTU</t>
  </si>
  <si>
    <t>Název stavby</t>
  </si>
  <si>
    <t>Rozšíření dešťové kanalizace veř. pohřebiště</t>
  </si>
  <si>
    <t>JKSO</t>
  </si>
  <si>
    <t xml:space="preserve"> </t>
  </si>
  <si>
    <t>Kód stavby</t>
  </si>
  <si>
    <t>22</t>
  </si>
  <si>
    <t>Název objektu</t>
  </si>
  <si>
    <t>Kanalizace</t>
  </si>
  <si>
    <t>EČO</t>
  </si>
  <si>
    <t>Kód objektu</t>
  </si>
  <si>
    <t>1</t>
  </si>
  <si>
    <t>Název části</t>
  </si>
  <si>
    <t>Místo</t>
  </si>
  <si>
    <t>ul. Závodní</t>
  </si>
  <si>
    <t>Kód části</t>
  </si>
  <si>
    <t>Název podčásti</t>
  </si>
  <si>
    <t>Kód podčásti</t>
  </si>
  <si>
    <t>IČO</t>
  </si>
  <si>
    <t>DIČ</t>
  </si>
  <si>
    <t>Objednatel</t>
  </si>
  <si>
    <t>SMO Mob Vítkovice</t>
  </si>
  <si>
    <t>Projektant</t>
  </si>
  <si>
    <t>Zhotovitel</t>
  </si>
  <si>
    <t>Rozpočet číslo</t>
  </si>
  <si>
    <t>Zpracoval</t>
  </si>
  <si>
    <t>Dne</t>
  </si>
  <si>
    <t>OVAK a.s.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</si>
  <si>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</si>
  <si>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</si>
  <si>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</si>
  <si>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</si>
  <si>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</si>
  <si>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</si>
  <si>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</si>
  <si>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</si>
  <si>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</si>
  <si>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</si>
  <si>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</si>
  <si>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</si>
  <si>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</si>
  <si>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</si>
  <si>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</si>
  <si>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</si>
  <si>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</si>
  <si>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</si>
  <si>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</si>
  <si>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</si>
  <si>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</si>
  <si>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</si>
  <si>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</si>
  <si>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</si>
  <si>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</si>
  <si>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</si>
  <si>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</si>
  <si>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</si>
  <si>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</si>
  <si>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</si>
  <si>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</si>
  <si>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</si>
  <si>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</si>
  <si>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</si>
  <si>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</si>
  <si>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</si>
  <si>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</si>
  <si>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</si>
  <si>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</si>
  <si>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</si>
  <si>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</si>
  <si>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</si>
  <si>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</si>
  <si>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</si>
  <si>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</si>
  <si>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</si>
  <si>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</si>
  <si>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</si>
  <si>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</si>
  <si>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</si>
  <si>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</si>
  <si>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</si>
  <si>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</si>
  <si>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</si>
  <si>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</si>
  <si>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</si>
  <si>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</si>
  <si>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</si>
  <si>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</si>
  <si>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</si>
  <si>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</si>
  <si>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</si>
  <si>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</si>
  <si>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</si>
  <si>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</si>
  <si>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</si>
  <si>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</si>
  <si>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</si>
  <si>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</si>
  <si>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</si>
  <si>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</si>
  <si>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</si>
  <si>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</si>
  <si>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</si>
  <si>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</si>
  <si>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</si>
  <si>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</si>
  <si>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</si>
  <si>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</si>
  <si>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Zemní práce</t>
  </si>
  <si>
    <t>K</t>
  </si>
  <si>
    <t>001</t>
  </si>
  <si>
    <t>115101201</t>
  </si>
  <si>
    <t>Čerpání vody na dopravní výšku do 10 m průměrný přítok do 500 l/min</t>
  </si>
  <si>
    <t>hod</t>
  </si>
  <si>
    <t>2</t>
  </si>
  <si>
    <t>115101301</t>
  </si>
  <si>
    <t>Pohotovost čerpací soupravy pro dopravní výšku do 10 m přítok do 500 l/min</t>
  </si>
  <si>
    <t>den</t>
  </si>
  <si>
    <t>3</t>
  </si>
  <si>
    <t>130901121</t>
  </si>
  <si>
    <t>Bourání konstrukcí v hloubených vykopávkách ze zdiva z betonu prostého</t>
  </si>
  <si>
    <t>m3</t>
  </si>
  <si>
    <t>4</t>
  </si>
  <si>
    <t>132201203</t>
  </si>
  <si>
    <t>Hloubení rýh š do 2000 mm v hornině tř. 3 objemu do 5000 m3</t>
  </si>
  <si>
    <t>5</t>
  </si>
  <si>
    <t>132201209</t>
  </si>
  <si>
    <t>Příplatek za lepivost k hloubení rýh š do 2000 mm v hornině tř. 3</t>
  </si>
  <si>
    <t>6</t>
  </si>
  <si>
    <t>132401201</t>
  </si>
  <si>
    <t>Hloubení rýh š do 2000 mm v hornině tř. 5</t>
  </si>
  <si>
    <t>7</t>
  </si>
  <si>
    <t>151101101</t>
  </si>
  <si>
    <t>Zřízení příložného pažení a rozepření stěn rýh hl do 2 m</t>
  </si>
  <si>
    <t>m2</t>
  </si>
  <si>
    <t>8</t>
  </si>
  <si>
    <t>151101102</t>
  </si>
  <si>
    <t>Zřízení příložného pažení a rozepření stěn rýh hl do 4 m</t>
  </si>
  <si>
    <t>9</t>
  </si>
  <si>
    <t>151101111</t>
  </si>
  <si>
    <t>Odstranění příložného pažení a rozepření stěn rýh hl do 2 m</t>
  </si>
  <si>
    <t>10</t>
  </si>
  <si>
    <t>151101112</t>
  </si>
  <si>
    <t>Odstranění příložného pažení a rozepření stěn rýh hl do 4 m</t>
  </si>
  <si>
    <t>11</t>
  </si>
  <si>
    <t>161101101</t>
  </si>
  <si>
    <t>Svislé přemístění výkopku z horniny tř. 1 až 4 hl výkopu do 2,5 m</t>
  </si>
  <si>
    <t>12</t>
  </si>
  <si>
    <t>161101102</t>
  </si>
  <si>
    <t>Svislé přemístění výkopku z horniny tř. 1 až 4 hl výkopu do 4 m</t>
  </si>
  <si>
    <t>13</t>
  </si>
  <si>
    <t>161101151</t>
  </si>
  <si>
    <t>Svislé přemístění výkopku z horniny tř. 5 až 7 hl výkopu do 2,5 m</t>
  </si>
  <si>
    <t>14</t>
  </si>
  <si>
    <t>162701105</t>
  </si>
  <si>
    <t>Vodorovné přemístění do 10000 m výkopku z horniny tř. 1 až 4</t>
  </si>
  <si>
    <t>15</t>
  </si>
  <si>
    <t>162701155</t>
  </si>
  <si>
    <t>Vodorovné přemístění do 10000 m výkopku z horniny tř. 5 až 7</t>
  </si>
  <si>
    <t>16</t>
  </si>
  <si>
    <t>167101102</t>
  </si>
  <si>
    <t>Nakládání výkopku z hornin tř. 1 až 4 přes 100 m3</t>
  </si>
  <si>
    <t>17</t>
  </si>
  <si>
    <t>167101152</t>
  </si>
  <si>
    <t>Nakládání výkopku z hornin tř. 5 až 7 přes 100 m3</t>
  </si>
  <si>
    <t>18</t>
  </si>
  <si>
    <t>171201201</t>
  </si>
  <si>
    <t>Uložení sypaniny na skládky</t>
  </si>
  <si>
    <t>19</t>
  </si>
  <si>
    <t>171201206</t>
  </si>
  <si>
    <t>Poplatek za skládku - ostatní zemina</t>
  </si>
  <si>
    <t>t</t>
  </si>
  <si>
    <t>20</t>
  </si>
  <si>
    <t>171201206-1</t>
  </si>
  <si>
    <t>Poplatek za skládku - netříděné</t>
  </si>
  <si>
    <t>21</t>
  </si>
  <si>
    <t>174101101</t>
  </si>
  <si>
    <t>Zásyp jam, šachet rýh nebo kolem objektů sypaninou se zhutněním</t>
  </si>
  <si>
    <t>M</t>
  </si>
  <si>
    <t>MAT</t>
  </si>
  <si>
    <t>122614100</t>
  </si>
  <si>
    <t>kamenivo struskové pro stavební účely zrnitost 0-90 mm</t>
  </si>
  <si>
    <t>23</t>
  </si>
  <si>
    <t>175101101</t>
  </si>
  <si>
    <t>Obsyp potrubí bez prohození sypaniny z hornin tř. 1 až 4 uloženým do 3 m od kraje výkopu</t>
  </si>
  <si>
    <t>24</t>
  </si>
  <si>
    <t>122614050</t>
  </si>
  <si>
    <t>kamenivo struskové pro stavební účely zrnitost 0-8 mm</t>
  </si>
  <si>
    <t>Zakládání</t>
  </si>
  <si>
    <t>25</t>
  </si>
  <si>
    <t>002</t>
  </si>
  <si>
    <t>211571121</t>
  </si>
  <si>
    <t>Výplň odvodňovacích žeber kamenivem drobným těženým</t>
  </si>
  <si>
    <t>26</t>
  </si>
  <si>
    <t>211971110</t>
  </si>
  <si>
    <t>Zřízení opláštění žeber nebo trativodů geotextilií v rýze nebo zářezu sklonu do 1 : 2,5</t>
  </si>
  <si>
    <t>27</t>
  </si>
  <si>
    <t>693660500</t>
  </si>
  <si>
    <t xml:space="preserve">textilie GEOFILTEX 63 63/15 150 g/m2 </t>
  </si>
  <si>
    <t>28</t>
  </si>
  <si>
    <t>212755214</t>
  </si>
  <si>
    <t>Trativody z drenážních trubek plastových flexibilních D 100 mm bez lože</t>
  </si>
  <si>
    <t>m</t>
  </si>
  <si>
    <t>29</t>
  </si>
  <si>
    <t>212755216</t>
  </si>
  <si>
    <t>Trativody z drenážních trubek plastových flexibilních D 160 mm bez lože</t>
  </si>
  <si>
    <t>Vodorovné konstrukce</t>
  </si>
  <si>
    <t>30</t>
  </si>
  <si>
    <t>271</t>
  </si>
  <si>
    <t>451572111</t>
  </si>
  <si>
    <t>Lože pod potrubí otevřený výkop z kameniva drobného těženého</t>
  </si>
  <si>
    <t>Komunikace</t>
  </si>
  <si>
    <t>31</t>
  </si>
  <si>
    <t>221</t>
  </si>
  <si>
    <t>564871111</t>
  </si>
  <si>
    <t>Podklad ze štěrkodrtě ŠD tl 250 mm</t>
  </si>
  <si>
    <t>32</t>
  </si>
  <si>
    <t>565145111</t>
  </si>
  <si>
    <t>Asfaltový beton vrstva podkladní ACP 16 (obalované kamenivo OKS) tl 60 mm š do 3 m</t>
  </si>
  <si>
    <t>33</t>
  </si>
  <si>
    <t>577134111</t>
  </si>
  <si>
    <t>Asfaltový beton vrstva obrusná ACO 11 (ABS) tř. I tl 40 mm š do 3 m z nemodifikovaného asfaltu</t>
  </si>
  <si>
    <t>Trubní vedení</t>
  </si>
  <si>
    <t>34</t>
  </si>
  <si>
    <t>311</t>
  </si>
  <si>
    <t>871219-211</t>
  </si>
  <si>
    <t>Ostatní - geodetické zaměření stavby, projekt skutečného provedení, doprav. značení, zkoušky zeminy, atd.</t>
  </si>
  <si>
    <t>kpl</t>
  </si>
  <si>
    <t>35</t>
  </si>
  <si>
    <t>871315221</t>
  </si>
  <si>
    <t>Kanalizační potrubí z tvrdého PVC-systém KG tuhost třídy SN8 DN150</t>
  </si>
  <si>
    <t>36</t>
  </si>
  <si>
    <t>871355221</t>
  </si>
  <si>
    <t>Kanalizační potrubí z tvrdého PVC-systém KG tuhost třídy SN8 DN200</t>
  </si>
  <si>
    <t>37</t>
  </si>
  <si>
    <t>877313123</t>
  </si>
  <si>
    <t>Montáž tvarovek jednoosých na potrubí z trub z PVC těsněných kroužkem otevřený výkop DN 150</t>
  </si>
  <si>
    <t>kus</t>
  </si>
  <si>
    <t>38</t>
  </si>
  <si>
    <t>877353121</t>
  </si>
  <si>
    <t>Montáž tvarovek odbočných na potrubí z trub z PVC těsněných kroužkem otevřený výkop DN 150</t>
  </si>
  <si>
    <t>39</t>
  </si>
  <si>
    <t>286113600</t>
  </si>
  <si>
    <t>koleno kanalizace plastové KGB 150x30°</t>
  </si>
  <si>
    <t>40</t>
  </si>
  <si>
    <t>286113590</t>
  </si>
  <si>
    <t>koleno kanalizace plastové KGB 150x15°</t>
  </si>
  <si>
    <t>41</t>
  </si>
  <si>
    <t>286113650</t>
  </si>
  <si>
    <t>koleno kanalizace plastové KGB 200x30°</t>
  </si>
  <si>
    <t>42</t>
  </si>
  <si>
    <t>286114290</t>
  </si>
  <si>
    <t>odbočka kanalizační plastová s hrdlem KGEA-160/160/87°</t>
  </si>
  <si>
    <t>43</t>
  </si>
  <si>
    <t>871393121</t>
  </si>
  <si>
    <t>Montáž potrubí z kanalizačních trub z PVC otevřený výkop sklon do 20 % DN 400</t>
  </si>
  <si>
    <t>44</t>
  </si>
  <si>
    <t>871373121</t>
  </si>
  <si>
    <t>Montáž potrubí z kanalizačních trub z PVC otevřený výkop sklon do 20 % DN 300</t>
  </si>
  <si>
    <t>45</t>
  </si>
  <si>
    <t>871353121</t>
  </si>
  <si>
    <t>Montáž potrubí z kanalizačních trub z PVC otevřený výkop sklon do 20 % DN 250</t>
  </si>
  <si>
    <t>46</t>
  </si>
  <si>
    <t>286152-1</t>
  </si>
  <si>
    <t>X-Stream korug.potrubí SN8 PP DN250/6m s hrdlem + těsnění</t>
  </si>
  <si>
    <t>47</t>
  </si>
  <si>
    <t>286152-2</t>
  </si>
  <si>
    <t>X-Stream korug.potrubí SN8 PP DN300/6m s hrdlem + těsnění</t>
  </si>
  <si>
    <t>48</t>
  </si>
  <si>
    <t>286152-3</t>
  </si>
  <si>
    <t>X-Stream korug.potrubí SN8 PP DN400/6m s hrdlem + těsnění</t>
  </si>
  <si>
    <t>49</t>
  </si>
  <si>
    <t>286152-4</t>
  </si>
  <si>
    <t>X-Stream redukce DN400/300</t>
  </si>
  <si>
    <t>50</t>
  </si>
  <si>
    <t>286152-5</t>
  </si>
  <si>
    <t>X-Stream redukce DN300/250</t>
  </si>
  <si>
    <t>51</t>
  </si>
  <si>
    <t>286152-6</t>
  </si>
  <si>
    <t>Přesuvka X-Stream DN 300</t>
  </si>
  <si>
    <t>52</t>
  </si>
  <si>
    <t>286152-7</t>
  </si>
  <si>
    <t>Přesuvka X-Stream DN 250</t>
  </si>
  <si>
    <t>53</t>
  </si>
  <si>
    <t>286152-8</t>
  </si>
  <si>
    <t>Dvouhrdlová spojka X-Stream DN 250</t>
  </si>
  <si>
    <t>54</t>
  </si>
  <si>
    <t>286152-9</t>
  </si>
  <si>
    <t>Dvouhrdlová spojka X-Stream DN 300</t>
  </si>
  <si>
    <t>55</t>
  </si>
  <si>
    <t>286152-10</t>
  </si>
  <si>
    <t>X-Stream odbočka KG 45° DN300/160</t>
  </si>
  <si>
    <t>56</t>
  </si>
  <si>
    <t>286152-11</t>
  </si>
  <si>
    <t>X-Stream odbočka KG 45° DN400/160</t>
  </si>
  <si>
    <t>57</t>
  </si>
  <si>
    <t>286152-12</t>
  </si>
  <si>
    <t xml:space="preserve">X-Stream odbočka 90° DN250/150 </t>
  </si>
  <si>
    <t>58</t>
  </si>
  <si>
    <t>286152-13</t>
  </si>
  <si>
    <t>X-Stream hrdlo/KG čep přechod DN150/160</t>
  </si>
  <si>
    <t>59</t>
  </si>
  <si>
    <t>286152-14</t>
  </si>
  <si>
    <t>přípojná sedlová odbočka 300/160</t>
  </si>
  <si>
    <t>60</t>
  </si>
  <si>
    <t>286152-15</t>
  </si>
  <si>
    <t>X-Stream šachtová vložka DN250</t>
  </si>
  <si>
    <t>61</t>
  </si>
  <si>
    <t>286152-16</t>
  </si>
  <si>
    <t xml:space="preserve">X-Stream šachtová vložka DN300 </t>
  </si>
  <si>
    <t>62</t>
  </si>
  <si>
    <t>286152-17</t>
  </si>
  <si>
    <t xml:space="preserve">X-Stream šachtová vložka DN400 </t>
  </si>
  <si>
    <t>63</t>
  </si>
  <si>
    <t>286152-18</t>
  </si>
  <si>
    <t>Uliční vpusť plast DN 315 + lit. mříž + montáž</t>
  </si>
  <si>
    <t>64</t>
  </si>
  <si>
    <t>286152-21</t>
  </si>
  <si>
    <t>RŠ TEGRA 425 - K (s kalníkem) + plastový poklop+ montáž</t>
  </si>
  <si>
    <t>65</t>
  </si>
  <si>
    <t>286152-22</t>
  </si>
  <si>
    <t>RŠ 315 - K (s kalníkem) + poklop 1,5 t + montáž</t>
  </si>
  <si>
    <t>66</t>
  </si>
  <si>
    <t>877353123</t>
  </si>
  <si>
    <t>Montáž tvarovek jednoosých na potrubí z trub z PVC těsněných kroužkem otevřený výkop DN 250</t>
  </si>
  <si>
    <t>67</t>
  </si>
  <si>
    <t>877373123</t>
  </si>
  <si>
    <t>Montáž tvarovek jednoosých na potrubí z trub z PVC těsněných kroužkem otevřený výkop. DN 300</t>
  </si>
  <si>
    <t>68</t>
  </si>
  <si>
    <t>877393123</t>
  </si>
  <si>
    <t>Montáž tvarovek jednoosých na potrubí z trub z PVC těsněných kroužkem otevřený výkop. DN 400</t>
  </si>
  <si>
    <t>69</t>
  </si>
  <si>
    <t>892381111</t>
  </si>
  <si>
    <t>Tlaková zkouška vodovodního potrubí DN 250, DN 300 nebo 350</t>
  </si>
  <si>
    <t>70</t>
  </si>
  <si>
    <t>892421111</t>
  </si>
  <si>
    <t>Tlaková zkouška vodovodního potrubí DN 400 nebo 500</t>
  </si>
  <si>
    <t>71</t>
  </si>
  <si>
    <t>89255-111</t>
  </si>
  <si>
    <t>Kamerová prohlídka</t>
  </si>
  <si>
    <t>72</t>
  </si>
  <si>
    <t>894231117</t>
  </si>
  <si>
    <t>Šachta kanalizační na stokách vejčitých do 1100/1650 dno beton tř. C 25/30</t>
  </si>
  <si>
    <t>73</t>
  </si>
  <si>
    <t>592243120</t>
  </si>
  <si>
    <t>konus šachetní betonový TBR-Q.1 100-63/58/12 KPS 100x62,5x58 cm</t>
  </si>
  <si>
    <t>74</t>
  </si>
  <si>
    <t>592243720</t>
  </si>
  <si>
    <t>skruž betonová šachtová s těsněním TBS-Q 1000/500 100x50x12 cm</t>
  </si>
  <si>
    <t>75</t>
  </si>
  <si>
    <t>592243730</t>
  </si>
  <si>
    <t>skruž betonová šachtová s těsněním TBS-Q 1000/250 100x25x12 cm</t>
  </si>
  <si>
    <t>76</t>
  </si>
  <si>
    <t>592243150-1</t>
  </si>
  <si>
    <t>deska betonová zákrytová TZK-Q.1 120-100/25 Q.1</t>
  </si>
  <si>
    <t>77</t>
  </si>
  <si>
    <t>894812149</t>
  </si>
  <si>
    <t>Příplatek k rourám revizní a čistící šachty z PP DN 315 za uříznutí šachtové roury</t>
  </si>
  <si>
    <t>78</t>
  </si>
  <si>
    <t>8948122-1</t>
  </si>
  <si>
    <t>RŠ TEGRA 425 včetně poklopu a montáže</t>
  </si>
  <si>
    <t>79</t>
  </si>
  <si>
    <t>894812249</t>
  </si>
  <si>
    <t>Příplatek k rourám revizní a čistící šachty z PP DN 425 za uříznutí šachtové roury</t>
  </si>
  <si>
    <t>80</t>
  </si>
  <si>
    <t>894812321</t>
  </si>
  <si>
    <t>Revizní a čistící šachta z PP typ TEGRA DN 600/250 šachtové dno průtočné</t>
  </si>
  <si>
    <t>81</t>
  </si>
  <si>
    <t>894812327</t>
  </si>
  <si>
    <t>Revizní a čistící šachta z PP typ TEGRA DN 600/315 šachtové dno s přítokem tvaru T</t>
  </si>
  <si>
    <t>82</t>
  </si>
  <si>
    <t>894812328</t>
  </si>
  <si>
    <t>Revizní a čistící šachta z PP typ TEGRA DN 600/315 šachtové dno s přítokem tvaru X</t>
  </si>
  <si>
    <t>83</t>
  </si>
  <si>
    <t>894812331</t>
  </si>
  <si>
    <t>Revizní a čistící šachta z PP DN 600 šachtová roura korugovaná světlé hloubky 1000 mm</t>
  </si>
  <si>
    <t>84</t>
  </si>
  <si>
    <t>894812332</t>
  </si>
  <si>
    <t>Revizní a čistící šachta z PP DN 600 šachtová roura korugovaná světlé hloubky 2000 mm</t>
  </si>
  <si>
    <t>85</t>
  </si>
  <si>
    <t>894812333</t>
  </si>
  <si>
    <t>Revizní a čistící šachta z PP DN 600 šachtová roura korugovaná světlé hloubky 3000 mm</t>
  </si>
  <si>
    <t>86</t>
  </si>
  <si>
    <t>894812339</t>
  </si>
  <si>
    <t>Příplatek k rourám revizní a čistící šachty z PP DN 600 za uříznutí šachtové roury</t>
  </si>
  <si>
    <t>87</t>
  </si>
  <si>
    <t>894812357</t>
  </si>
  <si>
    <t>Revizní a čistící šachta z PP DN 600 poklop litinový do 12,5 t s teleskopickým adaptérem</t>
  </si>
  <si>
    <t>88</t>
  </si>
  <si>
    <t>894812362</t>
  </si>
  <si>
    <t>Revizní a čistící šachta z PP DN 600 poklop litinový do 25 t s teleskopickým adaptérem</t>
  </si>
  <si>
    <t>89</t>
  </si>
  <si>
    <t>894812418</t>
  </si>
  <si>
    <t>Revizní a čistící šachta z PP typ TEGRA DN 1000/250 šachtové dno průtočné</t>
  </si>
  <si>
    <t>90</t>
  </si>
  <si>
    <t>894812425</t>
  </si>
  <si>
    <t>Revizní a čistící šachta z PP typ TEGRA DN 1000/400 šachtové dno průtočné</t>
  </si>
  <si>
    <t>91</t>
  </si>
  <si>
    <t>894812433</t>
  </si>
  <si>
    <t>Revizní a čistící šachta z PP DN 1000 šachtová skruž světlé hloubky 375 mm</t>
  </si>
  <si>
    <t>92</t>
  </si>
  <si>
    <t>894812438</t>
  </si>
  <si>
    <t>Revizní a čistící šachta z PP DN 1000 šachtová skruž světlé hloubky 1000 mm</t>
  </si>
  <si>
    <t>93</t>
  </si>
  <si>
    <t>894812453</t>
  </si>
  <si>
    <t>Revizní a čistící šachta z PP DN 1000 poklop litinový s konusem a betonovým prstencem do 25 t</t>
  </si>
  <si>
    <t>94</t>
  </si>
  <si>
    <t>894812454</t>
  </si>
  <si>
    <t>Revizní a čistící šachta z PP DN 1000 poklop litinový s konusem a betonovým prstencem do 40 t</t>
  </si>
  <si>
    <t>Ostatní konstrukce a práce-bourání</t>
  </si>
  <si>
    <t>95</t>
  </si>
  <si>
    <t>935112111</t>
  </si>
  <si>
    <t>Osazení příkopového žlabu do betonu tl 100 mm z betonových tvárnic</t>
  </si>
  <si>
    <t>96</t>
  </si>
  <si>
    <t>5922270-1</t>
  </si>
  <si>
    <t>TBM - Q 30 - 300, dl. 500 mm</t>
  </si>
  <si>
    <t>99</t>
  </si>
  <si>
    <t>Přesun hmot</t>
  </si>
  <si>
    <t>97</t>
  </si>
  <si>
    <t>998276101</t>
  </si>
  <si>
    <t>Přesun hmot pro trubní vedení z trub z plastických hmot otevřený výkop</t>
  </si>
  <si>
    <t>.07.2010</t>
  </si>
  <si>
    <t>.7.2010</t>
  </si>
  <si>
    <t>SLEPÝ ROZPOČET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</si>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</sst>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6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zoomScalePageLayoutView="0" workbookViewId="0" topLeftCell="A37">
      <selection activeCell="M50" sqref="M50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/>
      <c r="Q7" s="25"/>
      <c r="R7" s="23"/>
      <c r="S7" s="21"/>
    </row>
    <row r="8" spans="1:19" ht="17.25" customHeight="1" hidden="1">
      <c r="A8" s="15"/>
      <c r="B8" s="16" t="s">
        <v>10</v>
      </c>
      <c r="C8" s="16"/>
      <c r="D8" s="16"/>
      <c r="E8" s="22" t="s">
        <v>11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12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13</v>
      </c>
      <c r="P9" s="29" t="s">
        <v>14</v>
      </c>
      <c r="Q9" s="30"/>
      <c r="R9" s="28"/>
      <c r="S9" s="21"/>
    </row>
    <row r="10" spans="1:19" ht="17.25" customHeight="1" hidden="1">
      <c r="A10" s="15"/>
      <c r="B10" s="16" t="s">
        <v>15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16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17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18</v>
      </c>
      <c r="P25" s="16" t="s">
        <v>19</v>
      </c>
      <c r="Q25" s="16"/>
      <c r="R25" s="16"/>
      <c r="S25" s="21"/>
    </row>
    <row r="26" spans="1:19" ht="17.25" customHeight="1">
      <c r="A26" s="15"/>
      <c r="B26" s="16" t="s">
        <v>20</v>
      </c>
      <c r="C26" s="16"/>
      <c r="D26" s="16"/>
      <c r="E26" s="17" t="s">
        <v>21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22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23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24</v>
      </c>
      <c r="F30" s="16"/>
      <c r="G30" s="16" t="s">
        <v>25</v>
      </c>
      <c r="H30" s="16"/>
      <c r="I30" s="16"/>
      <c r="J30" s="16"/>
      <c r="K30" s="16"/>
      <c r="L30" s="16"/>
      <c r="M30" s="16"/>
      <c r="N30" s="16"/>
      <c r="O30" s="36" t="s">
        <v>26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 t="s">
        <v>27</v>
      </c>
      <c r="H31" s="38"/>
      <c r="I31" s="39"/>
      <c r="J31" s="16"/>
      <c r="K31" s="16"/>
      <c r="L31" s="16"/>
      <c r="M31" s="16"/>
      <c r="N31" s="16"/>
      <c r="O31" s="40" t="s">
        <v>420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28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29</v>
      </c>
      <c r="B34" s="50"/>
      <c r="C34" s="50"/>
      <c r="D34" s="51"/>
      <c r="E34" s="52" t="s">
        <v>30</v>
      </c>
      <c r="F34" s="51"/>
      <c r="G34" s="52" t="s">
        <v>31</v>
      </c>
      <c r="H34" s="50"/>
      <c r="I34" s="51"/>
      <c r="J34" s="52" t="s">
        <v>32</v>
      </c>
      <c r="K34" s="50"/>
      <c r="L34" s="52" t="s">
        <v>33</v>
      </c>
      <c r="M34" s="50"/>
      <c r="N34" s="50"/>
      <c r="O34" s="51"/>
      <c r="P34" s="52" t="s">
        <v>34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35</v>
      </c>
      <c r="F36" s="46"/>
      <c r="G36" s="46"/>
      <c r="H36" s="46"/>
      <c r="I36" s="46"/>
      <c r="J36" s="63" t="s">
        <v>36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37</v>
      </c>
      <c r="B37" s="65"/>
      <c r="C37" s="66" t="s">
        <v>38</v>
      </c>
      <c r="D37" s="67"/>
      <c r="E37" s="67"/>
      <c r="F37" s="68"/>
      <c r="G37" s="64" t="s">
        <v>39</v>
      </c>
      <c r="H37" s="69"/>
      <c r="I37" s="66" t="s">
        <v>40</v>
      </c>
      <c r="J37" s="67"/>
      <c r="K37" s="67"/>
      <c r="L37" s="64" t="s">
        <v>41</v>
      </c>
      <c r="M37" s="69"/>
      <c r="N37" s="66" t="s">
        <v>42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43</v>
      </c>
      <c r="C38" s="19"/>
      <c r="D38" s="72" t="s">
        <v>44</v>
      </c>
      <c r="E38" s="73">
        <f>SUMIF(Rozpocet!O5:O65535,8,Rozpocet!I5:I65535)</f>
        <v>0</v>
      </c>
      <c r="F38" s="74"/>
      <c r="G38" s="70">
        <v>8</v>
      </c>
      <c r="H38" s="75" t="s">
        <v>45</v>
      </c>
      <c r="I38" s="35"/>
      <c r="J38" s="76">
        <v>0</v>
      </c>
      <c r="K38" s="77"/>
      <c r="L38" s="70">
        <v>13</v>
      </c>
      <c r="M38" s="33" t="s">
        <v>46</v>
      </c>
      <c r="N38" s="38"/>
      <c r="O38" s="38"/>
      <c r="P38" s="78">
        <f>M49</f>
        <v>21</v>
      </c>
      <c r="Q38" s="79" t="s">
        <v>47</v>
      </c>
      <c r="R38" s="73">
        <v>0</v>
      </c>
      <c r="S38" s="74"/>
    </row>
    <row r="39" spans="1:19" ht="20.25" customHeight="1">
      <c r="A39" s="70">
        <v>2</v>
      </c>
      <c r="B39" s="80"/>
      <c r="C39" s="28"/>
      <c r="D39" s="72" t="s">
        <v>48</v>
      </c>
      <c r="E39" s="73">
        <f>SUMIF(Rozpocet!O10:O65536,4,Rozpocet!I10:I65536)</f>
        <v>0</v>
      </c>
      <c r="F39" s="74"/>
      <c r="G39" s="70">
        <v>9</v>
      </c>
      <c r="H39" s="16" t="s">
        <v>49</v>
      </c>
      <c r="I39" s="72"/>
      <c r="J39" s="76">
        <v>0</v>
      </c>
      <c r="K39" s="77"/>
      <c r="L39" s="70">
        <v>14</v>
      </c>
      <c r="M39" s="33" t="s">
        <v>50</v>
      </c>
      <c r="N39" s="38"/>
      <c r="O39" s="38"/>
      <c r="P39" s="78">
        <f>M49</f>
        <v>21</v>
      </c>
      <c r="Q39" s="79" t="s">
        <v>47</v>
      </c>
      <c r="R39" s="73">
        <v>0</v>
      </c>
      <c r="S39" s="74"/>
    </row>
    <row r="40" spans="1:19" ht="20.25" customHeight="1">
      <c r="A40" s="70">
        <v>3</v>
      </c>
      <c r="B40" s="71" t="s">
        <v>51</v>
      </c>
      <c r="C40" s="19"/>
      <c r="D40" s="72" t="s">
        <v>44</v>
      </c>
      <c r="E40" s="73">
        <f>SUMIF(Rozpocet!O11:O65536,32,Rozpocet!I11:I65536)</f>
        <v>0</v>
      </c>
      <c r="F40" s="74"/>
      <c r="G40" s="70">
        <v>10</v>
      </c>
      <c r="H40" s="75" t="s">
        <v>52</v>
      </c>
      <c r="I40" s="35"/>
      <c r="J40" s="76">
        <v>0</v>
      </c>
      <c r="K40" s="77"/>
      <c r="L40" s="70">
        <v>15</v>
      </c>
      <c r="M40" s="33" t="s">
        <v>53</v>
      </c>
      <c r="N40" s="38"/>
      <c r="O40" s="38"/>
      <c r="P40" s="78">
        <f>M49</f>
        <v>21</v>
      </c>
      <c r="Q40" s="79" t="s">
        <v>47</v>
      </c>
      <c r="R40" s="73">
        <v>0</v>
      </c>
      <c r="S40" s="74"/>
    </row>
    <row r="41" spans="1:19" ht="20.25" customHeight="1">
      <c r="A41" s="70">
        <v>4</v>
      </c>
      <c r="B41" s="80"/>
      <c r="C41" s="28"/>
      <c r="D41" s="72" t="s">
        <v>48</v>
      </c>
      <c r="E41" s="73">
        <f>SUMIF(Rozpocet!O12:O65536,16,Rozpocet!I12:I65536)+SUMIF(Rozpocet!O12:O65536,128,Rozpocet!I12:I65536)</f>
        <v>0</v>
      </c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54</v>
      </c>
      <c r="N41" s="38"/>
      <c r="O41" s="38"/>
      <c r="P41" s="78">
        <f>M49</f>
        <v>21</v>
      </c>
      <c r="Q41" s="79" t="s">
        <v>47</v>
      </c>
      <c r="R41" s="73">
        <v>0</v>
      </c>
      <c r="S41" s="74"/>
    </row>
    <row r="42" spans="1:19" ht="20.25" customHeight="1">
      <c r="A42" s="70">
        <v>5</v>
      </c>
      <c r="B42" s="71" t="s">
        <v>55</v>
      </c>
      <c r="C42" s="19"/>
      <c r="D42" s="72" t="s">
        <v>44</v>
      </c>
      <c r="E42" s="73">
        <f>SUMIF(Rozpocet!O13:O65536,256,Rozpocet!I13:I65536)</f>
        <v>0</v>
      </c>
      <c r="F42" s="74"/>
      <c r="G42" s="81"/>
      <c r="H42" s="38"/>
      <c r="I42" s="35"/>
      <c r="J42" s="82"/>
      <c r="K42" s="77"/>
      <c r="L42" s="70">
        <v>17</v>
      </c>
      <c r="M42" s="33" t="s">
        <v>56</v>
      </c>
      <c r="N42" s="38"/>
      <c r="O42" s="38"/>
      <c r="P42" s="78">
        <f>M49</f>
        <v>21</v>
      </c>
      <c r="Q42" s="79" t="s">
        <v>47</v>
      </c>
      <c r="R42" s="73">
        <v>0</v>
      </c>
      <c r="S42" s="74"/>
    </row>
    <row r="43" spans="1:19" ht="20.25" customHeight="1">
      <c r="A43" s="70">
        <v>6</v>
      </c>
      <c r="B43" s="80"/>
      <c r="C43" s="28"/>
      <c r="D43" s="72" t="s">
        <v>48</v>
      </c>
      <c r="E43" s="73">
        <f>SUMIF(Rozpocet!O14:O65536,64,Rozpocet!I14:I65536)</f>
        <v>0</v>
      </c>
      <c r="F43" s="74"/>
      <c r="G43" s="81"/>
      <c r="H43" s="38"/>
      <c r="I43" s="35"/>
      <c r="J43" s="82"/>
      <c r="K43" s="77"/>
      <c r="L43" s="70">
        <v>18</v>
      </c>
      <c r="M43" s="75" t="s">
        <v>57</v>
      </c>
      <c r="N43" s="38"/>
      <c r="O43" s="38"/>
      <c r="P43" s="38"/>
      <c r="Q43" s="35"/>
      <c r="R43" s="73">
        <f>SUMIF(Rozpocet!O14:O65536,1024,Rozpocet!I14:I65536)</f>
        <v>0</v>
      </c>
      <c r="S43" s="74"/>
    </row>
    <row r="44" spans="1:19" ht="20.25" customHeight="1">
      <c r="A44" s="70">
        <v>7</v>
      </c>
      <c r="B44" s="83" t="s">
        <v>58</v>
      </c>
      <c r="C44" s="38"/>
      <c r="D44" s="35"/>
      <c r="E44" s="84">
        <f>SUM(E38:E43)</f>
        <v>0</v>
      </c>
      <c r="F44" s="48"/>
      <c r="G44" s="70">
        <v>12</v>
      </c>
      <c r="H44" s="83" t="s">
        <v>59</v>
      </c>
      <c r="I44" s="35"/>
      <c r="J44" s="85">
        <f>SUM(J38:J41)</f>
        <v>0</v>
      </c>
      <c r="K44" s="86"/>
      <c r="L44" s="70">
        <v>19</v>
      </c>
      <c r="M44" s="71" t="s">
        <v>60</v>
      </c>
      <c r="N44" s="18"/>
      <c r="O44" s="18"/>
      <c r="P44" s="18"/>
      <c r="Q44" s="87"/>
      <c r="R44" s="84">
        <f>SUM(R38:R43)</f>
        <v>0</v>
      </c>
      <c r="S44" s="48"/>
    </row>
    <row r="45" spans="1:19" ht="20.25" customHeight="1">
      <c r="A45" s="88">
        <v>20</v>
      </c>
      <c r="B45" s="89" t="s">
        <v>61</v>
      </c>
      <c r="C45" s="90"/>
      <c r="D45" s="91"/>
      <c r="E45" s="92">
        <f>SUMIF(Rozpocet!O14:O65536,512,Rozpocet!I14:I65536)</f>
        <v>0</v>
      </c>
      <c r="F45" s="44"/>
      <c r="G45" s="88">
        <v>21</v>
      </c>
      <c r="H45" s="89" t="s">
        <v>62</v>
      </c>
      <c r="I45" s="91"/>
      <c r="J45" s="93">
        <v>0</v>
      </c>
      <c r="K45" s="94">
        <f>M49</f>
        <v>21</v>
      </c>
      <c r="L45" s="88">
        <v>22</v>
      </c>
      <c r="M45" s="89" t="s">
        <v>63</v>
      </c>
      <c r="N45" s="90"/>
      <c r="O45" s="90"/>
      <c r="P45" s="90"/>
      <c r="Q45" s="91"/>
      <c r="R45" s="92">
        <f>SUMIF(Rozpocet!O14:O65536,"&lt;4",Rozpocet!I14:I65536)+SUMIF(Rozpocet!O14:O65536,"&gt;1024",Rozpocet!I14:I65536)</f>
        <v>0</v>
      </c>
      <c r="S45" s="44"/>
    </row>
    <row r="46" spans="1:19" ht="20.25" customHeight="1">
      <c r="A46" s="95" t="s">
        <v>22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4" t="s">
        <v>64</v>
      </c>
      <c r="M46" s="51"/>
      <c r="N46" s="66" t="s">
        <v>65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0">
        <v>23</v>
      </c>
      <c r="M47" s="75" t="s">
        <v>66</v>
      </c>
      <c r="N47" s="38"/>
      <c r="O47" s="38"/>
      <c r="P47" s="38"/>
      <c r="Q47" s="74"/>
      <c r="R47" s="84">
        <f>ROUND(E44+J44+R44+E45+J45+R45,2)</f>
        <v>0</v>
      </c>
      <c r="S47" s="48"/>
    </row>
    <row r="48" spans="1:19" ht="20.25" customHeight="1">
      <c r="A48" s="99" t="s">
        <v>67</v>
      </c>
      <c r="B48" s="27"/>
      <c r="C48" s="27"/>
      <c r="D48" s="27"/>
      <c r="E48" s="27"/>
      <c r="F48" s="28"/>
      <c r="G48" s="100" t="s">
        <v>68</v>
      </c>
      <c r="H48" s="27"/>
      <c r="I48" s="27"/>
      <c r="J48" s="27"/>
      <c r="K48" s="27"/>
      <c r="L48" s="70">
        <v>24</v>
      </c>
      <c r="M48" s="101">
        <v>15</v>
      </c>
      <c r="N48" s="28" t="s">
        <v>47</v>
      </c>
      <c r="O48" s="102">
        <f>R47-O49</f>
        <v>0</v>
      </c>
      <c r="P48" s="38" t="s">
        <v>69</v>
      </c>
      <c r="Q48" s="35"/>
      <c r="R48" s="103">
        <f>ROUNDUP(O48*M48/100,2)</f>
        <v>0</v>
      </c>
      <c r="S48" s="104"/>
    </row>
    <row r="49" spans="1:19" ht="20.25" customHeight="1">
      <c r="A49" s="105" t="s">
        <v>20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0">
        <v>25</v>
      </c>
      <c r="M49" s="107">
        <v>21</v>
      </c>
      <c r="N49" s="35" t="s">
        <v>47</v>
      </c>
      <c r="O49" s="102">
        <f>SUMIF(Rozpocet!N14:N65536,M49,Rozpocet!I14:I65536)+SUMIF(P38:P42,M49,R38:R42)+IF(K45=M49,J45,0)</f>
        <v>0</v>
      </c>
      <c r="P49" s="38" t="s">
        <v>69</v>
      </c>
      <c r="Q49" s="35"/>
      <c r="R49" s="73">
        <f>ROUNDUP(O49*M49/100,2)</f>
        <v>0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8" t="s">
        <v>70</v>
      </c>
      <c r="N50" s="90"/>
      <c r="O50" s="90"/>
      <c r="P50" s="90"/>
      <c r="Q50" s="109"/>
      <c r="R50" s="110">
        <f>R47+R48+R49</f>
        <v>0</v>
      </c>
      <c r="S50" s="111"/>
    </row>
    <row r="51" spans="1:19" ht="20.25" customHeight="1">
      <c r="A51" s="99" t="s">
        <v>67</v>
      </c>
      <c r="B51" s="27"/>
      <c r="C51" s="27"/>
      <c r="D51" s="27"/>
      <c r="E51" s="27"/>
      <c r="F51" s="28"/>
      <c r="G51" s="100" t="s">
        <v>68</v>
      </c>
      <c r="H51" s="27"/>
      <c r="I51" s="27"/>
      <c r="J51" s="27"/>
      <c r="K51" s="27"/>
      <c r="L51" s="64" t="s">
        <v>71</v>
      </c>
      <c r="M51" s="51"/>
      <c r="N51" s="66" t="s">
        <v>72</v>
      </c>
      <c r="O51" s="50"/>
      <c r="P51" s="50"/>
      <c r="Q51" s="50"/>
      <c r="R51" s="112"/>
      <c r="S51" s="53"/>
    </row>
    <row r="52" spans="1:19" ht="20.25" customHeight="1">
      <c r="A52" s="105" t="s">
        <v>23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0">
        <v>27</v>
      </c>
      <c r="M52" s="75" t="s">
        <v>73</v>
      </c>
      <c r="N52" s="38"/>
      <c r="O52" s="38"/>
      <c r="P52" s="38"/>
      <c r="Q52" s="35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0">
        <v>28</v>
      </c>
      <c r="M53" s="75" t="s">
        <v>74</v>
      </c>
      <c r="N53" s="38"/>
      <c r="O53" s="38"/>
      <c r="P53" s="38"/>
      <c r="Q53" s="35"/>
      <c r="R53" s="73">
        <v>0</v>
      </c>
      <c r="S53" s="74"/>
    </row>
    <row r="54" spans="1:19" ht="20.25" customHeight="1">
      <c r="A54" s="113" t="s">
        <v>67</v>
      </c>
      <c r="B54" s="43"/>
      <c r="C54" s="43"/>
      <c r="D54" s="43"/>
      <c r="E54" s="43"/>
      <c r="F54" s="114"/>
      <c r="G54" s="115" t="s">
        <v>68</v>
      </c>
      <c r="H54" s="43"/>
      <c r="I54" s="43"/>
      <c r="J54" s="43"/>
      <c r="K54" s="43"/>
      <c r="L54" s="88">
        <v>29</v>
      </c>
      <c r="M54" s="89" t="s">
        <v>75</v>
      </c>
      <c r="N54" s="90"/>
      <c r="O54" s="90"/>
      <c r="P54" s="90"/>
      <c r="Q54" s="91"/>
      <c r="R54" s="57">
        <v>0</v>
      </c>
      <c r="S54" s="116"/>
    </row>
  </sheetData>
  <sheetProtection/>
  <printOptions horizontalCentered="1" verticalCentered="1"/>
  <pageMargins left="0.5905511975288391" right="0.5905511975288391" top="0.9055117964744568" bottom="0.9055117964744568" header="0" footer="0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F31" sqref="F3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7" t="s">
        <v>76</v>
      </c>
      <c r="B1" s="118"/>
      <c r="C1" s="118"/>
      <c r="D1" s="118"/>
      <c r="E1" s="118"/>
    </row>
    <row r="2" spans="1:5" ht="12" customHeight="1">
      <c r="A2" s="119" t="s">
        <v>77</v>
      </c>
      <c r="B2" s="120" t="str">
        <f>'Krycí list'!E5</f>
        <v>Rozšíření dešťové kanalizace veř. pohřebiště</v>
      </c>
      <c r="C2" s="121"/>
      <c r="D2" s="121"/>
      <c r="E2" s="121"/>
    </row>
    <row r="3" spans="1:5" ht="12" customHeight="1">
      <c r="A3" s="119" t="s">
        <v>78</v>
      </c>
      <c r="B3" s="120" t="str">
        <f>'Krycí list'!E7</f>
        <v>Kanalizace</v>
      </c>
      <c r="C3" s="122"/>
      <c r="D3" s="120"/>
      <c r="E3" s="123"/>
    </row>
    <row r="4" spans="1:5" ht="12" customHeight="1">
      <c r="A4" s="119" t="s">
        <v>79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80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81</v>
      </c>
      <c r="B7" s="120" t="str">
        <f>'Krycí list'!E26</f>
        <v>SMO Mob Vítkovice</v>
      </c>
      <c r="C7" s="122"/>
      <c r="D7" s="120"/>
      <c r="E7" s="123"/>
    </row>
    <row r="8" spans="1:5" ht="12" customHeight="1">
      <c r="A8" s="120" t="s">
        <v>82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83</v>
      </c>
      <c r="B9" s="120" t="s">
        <v>421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84</v>
      </c>
      <c r="B11" s="125" t="s">
        <v>85</v>
      </c>
      <c r="C11" s="126" t="s">
        <v>86</v>
      </c>
      <c r="D11" s="127" t="s">
        <v>87</v>
      </c>
      <c r="E11" s="126" t="s">
        <v>88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 t="str">
        <f>Rozpocet!I14</f>
        <v> </v>
      </c>
      <c r="D14" s="139">
        <f>Rozpocet!K14</f>
        <v>1335.36196285</v>
      </c>
      <c r="E14" s="139">
        <f>Rozpocet!M14</f>
        <v>0</v>
      </c>
    </row>
    <row r="15" spans="1:5" s="135" customFormat="1" ht="12.75" customHeight="1">
      <c r="A15" s="140" t="str">
        <f>Rozpocet!D15</f>
        <v>1</v>
      </c>
      <c r="B15" s="141" t="str">
        <f>Rozpocet!E15</f>
        <v>Zemní práce</v>
      </c>
      <c r="C15" s="142" t="str">
        <f>Rozpocet!I15</f>
        <v> </v>
      </c>
      <c r="D15" s="143">
        <f>Rozpocet!K15</f>
        <v>916.9532268800001</v>
      </c>
      <c r="E15" s="143">
        <f>Rozpocet!M15</f>
        <v>0</v>
      </c>
    </row>
    <row r="16" spans="1:5" s="135" customFormat="1" ht="12.75" customHeight="1">
      <c r="A16" s="140" t="str">
        <f>Rozpocet!D40</f>
        <v>2</v>
      </c>
      <c r="B16" s="141" t="str">
        <f>Rozpocet!E40</f>
        <v>Zakládání</v>
      </c>
      <c r="C16" s="142" t="str">
        <f>Rozpocet!I40</f>
        <v> </v>
      </c>
      <c r="D16" s="143">
        <f>Rozpocet!K40</f>
        <v>288.84361107999996</v>
      </c>
      <c r="E16" s="143">
        <f>Rozpocet!M40</f>
        <v>0</v>
      </c>
    </row>
    <row r="17" spans="1:5" s="135" customFormat="1" ht="12.75" customHeight="1">
      <c r="A17" s="140" t="str">
        <f>Rozpocet!D46</f>
        <v>4</v>
      </c>
      <c r="B17" s="141" t="str">
        <f>Rozpocet!E46</f>
        <v>Vodorovné konstrukce</v>
      </c>
      <c r="C17" s="142" t="str">
        <f>Rozpocet!I46</f>
        <v> </v>
      </c>
      <c r="D17" s="143">
        <f>Rozpocet!K46</f>
        <v>100.31858389000001</v>
      </c>
      <c r="E17" s="143">
        <f>Rozpocet!M46</f>
        <v>0</v>
      </c>
    </row>
    <row r="18" spans="1:5" s="135" customFormat="1" ht="12.75" customHeight="1">
      <c r="A18" s="140" t="str">
        <f>Rozpocet!D48</f>
        <v>5</v>
      </c>
      <c r="B18" s="141" t="str">
        <f>Rozpocet!E48</f>
        <v>Komunikace</v>
      </c>
      <c r="C18" s="142" t="str">
        <f>Rozpocet!I48</f>
        <v> </v>
      </c>
      <c r="D18" s="143">
        <f>Rozpocet!K48</f>
        <v>0</v>
      </c>
      <c r="E18" s="143">
        <f>Rozpocet!M48</f>
        <v>0</v>
      </c>
    </row>
    <row r="19" spans="1:5" s="135" customFormat="1" ht="12.75" customHeight="1">
      <c r="A19" s="140" t="str">
        <f>Rozpocet!D52</f>
        <v>8</v>
      </c>
      <c r="B19" s="141" t="str">
        <f>Rozpocet!E52</f>
        <v>Trubní vedení</v>
      </c>
      <c r="C19" s="142" t="str">
        <f>Rozpocet!I52</f>
        <v> </v>
      </c>
      <c r="D19" s="143">
        <f>Rozpocet!K52</f>
        <v>15.826831000000004</v>
      </c>
      <c r="E19" s="143">
        <f>Rozpocet!M52</f>
        <v>0</v>
      </c>
    </row>
    <row r="20" spans="1:5" s="135" customFormat="1" ht="12.75" customHeight="1">
      <c r="A20" s="140" t="str">
        <f>Rozpocet!D114</f>
        <v>9</v>
      </c>
      <c r="B20" s="141" t="str">
        <f>Rozpocet!E114</f>
        <v>Ostatní konstrukce a práce-bourání</v>
      </c>
      <c r="C20" s="142" t="str">
        <f>Rozpocet!I114</f>
        <v> </v>
      </c>
      <c r="D20" s="143">
        <f>Rozpocet!K114</f>
        <v>13.41971</v>
      </c>
      <c r="E20" s="143">
        <f>Rozpocet!M114</f>
        <v>0</v>
      </c>
    </row>
    <row r="21" spans="1:5" s="135" customFormat="1" ht="12.75" customHeight="1">
      <c r="A21" s="144" t="str">
        <f>Rozpocet!D117</f>
        <v>99</v>
      </c>
      <c r="B21" s="145" t="str">
        <f>Rozpocet!E117</f>
        <v>Přesun hmot</v>
      </c>
      <c r="C21" s="146" t="str">
        <f>Rozpocet!I117</f>
        <v> </v>
      </c>
      <c r="D21" s="147">
        <f>Rozpocet!K117</f>
        <v>0</v>
      </c>
      <c r="E21" s="147">
        <f>Rozpocet!M117</f>
        <v>0</v>
      </c>
    </row>
    <row r="22" spans="2:5" s="148" customFormat="1" ht="12.75" customHeight="1">
      <c r="B22" s="149" t="s">
        <v>89</v>
      </c>
      <c r="C22" s="150" t="str">
        <f>Rozpocet!I119</f>
        <v>  </v>
      </c>
      <c r="D22" s="151">
        <f>Rozpocet!K119</f>
        <v>1335.36196285</v>
      </c>
      <c r="E22" s="151">
        <f>Rozpocet!M119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fitToWidth="1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2"/>
  <sheetViews>
    <sheetView showGridLines="0" zoomScalePageLayoutView="0" workbookViewId="0" topLeftCell="A1">
      <pane ySplit="13" topLeftCell="A110" activePane="bottomLeft" state="frozen"/>
      <selection pane="topLeft" activeCell="A1" sqref="A1"/>
      <selection pane="bottomLeft" activeCell="N13" sqref="N13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7" t="s">
        <v>90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  <c r="P1" s="153"/>
    </row>
    <row r="2" spans="1:16" ht="11.25" customHeight="1">
      <c r="A2" s="119" t="s">
        <v>77</v>
      </c>
      <c r="B2" s="120"/>
      <c r="C2" s="120" t="str">
        <f>'Krycí list'!E5</f>
        <v>Rozšíření dešťové kanalizace veř. pohřebiště</v>
      </c>
      <c r="D2" s="120"/>
      <c r="E2" s="120"/>
      <c r="F2" s="120"/>
      <c r="G2" s="120"/>
      <c r="H2" s="120"/>
      <c r="I2" s="120"/>
      <c r="J2" s="120"/>
      <c r="K2" s="120"/>
      <c r="L2" s="152"/>
      <c r="M2" s="152"/>
      <c r="N2" s="152"/>
      <c r="O2" s="153"/>
      <c r="P2" s="153"/>
    </row>
    <row r="3" spans="1:16" ht="11.25" customHeight="1">
      <c r="A3" s="119" t="s">
        <v>78</v>
      </c>
      <c r="B3" s="120"/>
      <c r="C3" s="120" t="str">
        <f>'Krycí list'!E7</f>
        <v>Kanalizace</v>
      </c>
      <c r="D3" s="120"/>
      <c r="E3" s="120"/>
      <c r="F3" s="120"/>
      <c r="G3" s="120"/>
      <c r="H3" s="120"/>
      <c r="I3" s="120"/>
      <c r="J3" s="120"/>
      <c r="K3" s="120"/>
      <c r="L3" s="152"/>
      <c r="M3" s="152"/>
      <c r="N3" s="152"/>
      <c r="O3" s="153"/>
      <c r="P3" s="153"/>
    </row>
    <row r="4" spans="1:16" ht="11.25" customHeight="1">
      <c r="A4" s="119" t="s">
        <v>79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52"/>
      <c r="M4" s="152"/>
      <c r="N4" s="152"/>
      <c r="O4" s="153"/>
      <c r="P4" s="153"/>
    </row>
    <row r="5" spans="1:16" ht="11.25" customHeight="1">
      <c r="A5" s="120" t="s">
        <v>91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52"/>
      <c r="M5" s="152"/>
      <c r="N5" s="152"/>
      <c r="O5" s="153"/>
      <c r="P5" s="153"/>
    </row>
    <row r="6" spans="1:16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52"/>
      <c r="M6" s="152"/>
      <c r="N6" s="152"/>
      <c r="O6" s="153"/>
      <c r="P6" s="153"/>
    </row>
    <row r="7" spans="1:16" ht="11.25" customHeight="1">
      <c r="A7" s="120" t="s">
        <v>81</v>
      </c>
      <c r="B7" s="120"/>
      <c r="C7" s="120" t="str">
        <f>'Krycí list'!E26</f>
        <v>SMO Mob Vítkovice</v>
      </c>
      <c r="D7" s="120"/>
      <c r="E7" s="120"/>
      <c r="F7" s="120"/>
      <c r="G7" s="120"/>
      <c r="H7" s="120"/>
      <c r="I7" s="120"/>
      <c r="J7" s="120"/>
      <c r="K7" s="120"/>
      <c r="L7" s="152"/>
      <c r="M7" s="152"/>
      <c r="N7" s="152"/>
      <c r="O7" s="153"/>
      <c r="P7" s="153"/>
    </row>
    <row r="8" spans="1:16" ht="11.25" customHeight="1">
      <c r="A8" s="120" t="s">
        <v>82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52"/>
      <c r="M8" s="152"/>
      <c r="N8" s="152"/>
      <c r="O8" s="153"/>
      <c r="P8" s="153"/>
    </row>
    <row r="9" spans="1:16" ht="11.25" customHeight="1">
      <c r="A9" s="120" t="s">
        <v>83</v>
      </c>
      <c r="B9" s="120"/>
      <c r="C9" s="120" t="s">
        <v>421</v>
      </c>
      <c r="D9" s="120"/>
      <c r="E9" s="120"/>
      <c r="F9" s="120"/>
      <c r="G9" s="120"/>
      <c r="H9" s="120"/>
      <c r="I9" s="120"/>
      <c r="J9" s="120"/>
      <c r="K9" s="120"/>
      <c r="L9" s="152"/>
      <c r="M9" s="152"/>
      <c r="N9" s="152"/>
      <c r="O9" s="153"/>
      <c r="P9" s="153"/>
    </row>
    <row r="10" spans="1:16" ht="5.2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153"/>
    </row>
    <row r="11" spans="1:16" ht="21.75" customHeight="1">
      <c r="A11" s="124" t="s">
        <v>92</v>
      </c>
      <c r="B11" s="125" t="s">
        <v>93</v>
      </c>
      <c r="C11" s="125" t="s">
        <v>94</v>
      </c>
      <c r="D11" s="125" t="s">
        <v>95</v>
      </c>
      <c r="E11" s="125" t="s">
        <v>85</v>
      </c>
      <c r="F11" s="125" t="s">
        <v>96</v>
      </c>
      <c r="G11" s="125" t="s">
        <v>97</v>
      </c>
      <c r="H11" s="125" t="s">
        <v>98</v>
      </c>
      <c r="I11" s="125" t="s">
        <v>86</v>
      </c>
      <c r="J11" s="125" t="s">
        <v>99</v>
      </c>
      <c r="K11" s="125" t="s">
        <v>87</v>
      </c>
      <c r="L11" s="125" t="s">
        <v>100</v>
      </c>
      <c r="M11" s="125" t="s">
        <v>101</v>
      </c>
      <c r="N11" s="126" t="s">
        <v>102</v>
      </c>
      <c r="O11" s="154" t="s">
        <v>103</v>
      </c>
      <c r="P11" s="155" t="s">
        <v>104</v>
      </c>
    </row>
    <row r="12" spans="1:16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>
        <v>21</v>
      </c>
      <c r="O12" s="156">
        <v>11</v>
      </c>
      <c r="P12" s="157">
        <v>12</v>
      </c>
    </row>
    <row r="13" spans="1:16" ht="3.7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58"/>
    </row>
    <row r="14" spans="1:16" s="135" customFormat="1" ht="12.75" customHeight="1">
      <c r="A14" s="159"/>
      <c r="B14" s="160" t="s">
        <v>64</v>
      </c>
      <c r="C14" s="159"/>
      <c r="D14" s="159" t="s">
        <v>43</v>
      </c>
      <c r="E14" s="159" t="s">
        <v>105</v>
      </c>
      <c r="F14" s="159"/>
      <c r="G14" s="159"/>
      <c r="H14" s="159"/>
      <c r="I14" s="161" t="s">
        <v>4</v>
      </c>
      <c r="J14" s="159"/>
      <c r="K14" s="162">
        <f>K15+K40+K46+K48+K52+K114</f>
        <v>1335.36196285</v>
      </c>
      <c r="L14" s="159"/>
      <c r="M14" s="162">
        <f>M15+M40+M46+M48+M52+M114</f>
        <v>0</v>
      </c>
      <c r="N14" s="159"/>
      <c r="P14" s="137" t="s">
        <v>106</v>
      </c>
    </row>
    <row r="15" spans="2:16" s="135" customFormat="1" ht="12.75" customHeight="1">
      <c r="B15" s="140" t="s">
        <v>64</v>
      </c>
      <c r="D15" s="141" t="s">
        <v>11</v>
      </c>
      <c r="E15" s="141" t="s">
        <v>107</v>
      </c>
      <c r="I15" s="142" t="s">
        <v>4</v>
      </c>
      <c r="K15" s="143">
        <f>SUM(K16:K39)</f>
        <v>916.9532268800001</v>
      </c>
      <c r="M15" s="143">
        <f>SUM(M16:M39)</f>
        <v>0</v>
      </c>
      <c r="P15" s="141" t="s">
        <v>11</v>
      </c>
    </row>
    <row r="16" spans="1:16" s="16" customFormat="1" ht="12.75" customHeight="1">
      <c r="A16" s="163" t="s">
        <v>11</v>
      </c>
      <c r="B16" s="163" t="s">
        <v>108</v>
      </c>
      <c r="C16" s="163" t="s">
        <v>109</v>
      </c>
      <c r="D16" s="16" t="s">
        <v>110</v>
      </c>
      <c r="E16" s="16" t="s">
        <v>111</v>
      </c>
      <c r="F16" s="163" t="s">
        <v>112</v>
      </c>
      <c r="G16" s="164">
        <v>30</v>
      </c>
      <c r="H16" s="165" t="s">
        <v>4</v>
      </c>
      <c r="I16" s="165" t="s">
        <v>4</v>
      </c>
      <c r="J16" s="166">
        <v>4E-05</v>
      </c>
      <c r="K16" s="164">
        <f aca="true" t="shared" si="0" ref="K16:K39">G16*J16</f>
        <v>0.0012000000000000001</v>
      </c>
      <c r="L16" s="166">
        <v>0</v>
      </c>
      <c r="M16" s="164">
        <f aca="true" t="shared" si="1" ref="M16:M39">G16*L16</f>
        <v>0</v>
      </c>
      <c r="N16" s="167">
        <v>21</v>
      </c>
      <c r="O16" s="168">
        <v>4</v>
      </c>
      <c r="P16" s="16" t="s">
        <v>113</v>
      </c>
    </row>
    <row r="17" spans="1:16" s="16" customFormat="1" ht="12.75" customHeight="1">
      <c r="A17" s="163" t="s">
        <v>113</v>
      </c>
      <c r="B17" s="163" t="s">
        <v>108</v>
      </c>
      <c r="C17" s="163" t="s">
        <v>109</v>
      </c>
      <c r="D17" s="16" t="s">
        <v>114</v>
      </c>
      <c r="E17" s="16" t="s">
        <v>115</v>
      </c>
      <c r="F17" s="163" t="s">
        <v>116</v>
      </c>
      <c r="G17" s="164">
        <v>20</v>
      </c>
      <c r="H17" s="165" t="s">
        <v>4</v>
      </c>
      <c r="I17" s="165" t="s">
        <v>4</v>
      </c>
      <c r="J17" s="166">
        <v>0</v>
      </c>
      <c r="K17" s="164">
        <f t="shared" si="0"/>
        <v>0</v>
      </c>
      <c r="L17" s="166">
        <v>0</v>
      </c>
      <c r="M17" s="164">
        <f t="shared" si="1"/>
        <v>0</v>
      </c>
      <c r="N17" s="167">
        <v>21</v>
      </c>
      <c r="O17" s="168">
        <v>4</v>
      </c>
      <c r="P17" s="16" t="s">
        <v>113</v>
      </c>
    </row>
    <row r="18" spans="1:16" s="16" customFormat="1" ht="12.75" customHeight="1">
      <c r="A18" s="163" t="s">
        <v>117</v>
      </c>
      <c r="B18" s="163" t="s">
        <v>108</v>
      </c>
      <c r="C18" s="163" t="s">
        <v>109</v>
      </c>
      <c r="D18" s="16" t="s">
        <v>118</v>
      </c>
      <c r="E18" s="16" t="s">
        <v>119</v>
      </c>
      <c r="F18" s="163" t="s">
        <v>120</v>
      </c>
      <c r="G18" s="164">
        <v>2</v>
      </c>
      <c r="H18" s="165" t="s">
        <v>4</v>
      </c>
      <c r="I18" s="165" t="s">
        <v>4</v>
      </c>
      <c r="J18" s="166">
        <v>0</v>
      </c>
      <c r="K18" s="164">
        <f t="shared" si="0"/>
        <v>0</v>
      </c>
      <c r="L18" s="166">
        <v>0</v>
      </c>
      <c r="M18" s="164">
        <f t="shared" si="1"/>
        <v>0</v>
      </c>
      <c r="N18" s="167">
        <v>21</v>
      </c>
      <c r="O18" s="168">
        <v>4</v>
      </c>
      <c r="P18" s="16" t="s">
        <v>113</v>
      </c>
    </row>
    <row r="19" spans="1:16" s="16" customFormat="1" ht="12.75" customHeight="1">
      <c r="A19" s="163" t="s">
        <v>121</v>
      </c>
      <c r="B19" s="163" t="s">
        <v>108</v>
      </c>
      <c r="C19" s="163" t="s">
        <v>109</v>
      </c>
      <c r="D19" s="16" t="s">
        <v>122</v>
      </c>
      <c r="E19" s="16" t="s">
        <v>123</v>
      </c>
      <c r="F19" s="163" t="s">
        <v>120</v>
      </c>
      <c r="G19" s="164">
        <v>1287.915</v>
      </c>
      <c r="H19" s="165" t="s">
        <v>4</v>
      </c>
      <c r="I19" s="165" t="s">
        <v>4</v>
      </c>
      <c r="J19" s="166">
        <v>0</v>
      </c>
      <c r="K19" s="164">
        <f t="shared" si="0"/>
        <v>0</v>
      </c>
      <c r="L19" s="166">
        <v>0</v>
      </c>
      <c r="M19" s="164">
        <f t="shared" si="1"/>
        <v>0</v>
      </c>
      <c r="N19" s="167">
        <v>21</v>
      </c>
      <c r="O19" s="168">
        <v>4</v>
      </c>
      <c r="P19" s="16" t="s">
        <v>113</v>
      </c>
    </row>
    <row r="20" spans="1:16" s="16" customFormat="1" ht="12.75" customHeight="1">
      <c r="A20" s="163" t="s">
        <v>124</v>
      </c>
      <c r="B20" s="163" t="s">
        <v>108</v>
      </c>
      <c r="C20" s="163" t="s">
        <v>109</v>
      </c>
      <c r="D20" s="16" t="s">
        <v>125</v>
      </c>
      <c r="E20" s="16" t="s">
        <v>126</v>
      </c>
      <c r="F20" s="163" t="s">
        <v>120</v>
      </c>
      <c r="G20" s="164">
        <v>643.958</v>
      </c>
      <c r="H20" s="165" t="s">
        <v>4</v>
      </c>
      <c r="I20" s="165" t="s">
        <v>4</v>
      </c>
      <c r="J20" s="166">
        <v>0</v>
      </c>
      <c r="K20" s="164">
        <f t="shared" si="0"/>
        <v>0</v>
      </c>
      <c r="L20" s="166">
        <v>0</v>
      </c>
      <c r="M20" s="164">
        <f t="shared" si="1"/>
        <v>0</v>
      </c>
      <c r="N20" s="167">
        <v>21</v>
      </c>
      <c r="O20" s="168">
        <v>4</v>
      </c>
      <c r="P20" s="16" t="s">
        <v>113</v>
      </c>
    </row>
    <row r="21" spans="1:16" s="16" customFormat="1" ht="12.75" customHeight="1">
      <c r="A21" s="163" t="s">
        <v>127</v>
      </c>
      <c r="B21" s="163" t="s">
        <v>108</v>
      </c>
      <c r="C21" s="163" t="s">
        <v>109</v>
      </c>
      <c r="D21" s="16" t="s">
        <v>128</v>
      </c>
      <c r="E21" s="16" t="s">
        <v>129</v>
      </c>
      <c r="F21" s="163" t="s">
        <v>120</v>
      </c>
      <c r="G21" s="164">
        <v>142.152</v>
      </c>
      <c r="H21" s="165" t="s">
        <v>4</v>
      </c>
      <c r="I21" s="165" t="s">
        <v>4</v>
      </c>
      <c r="J21" s="166">
        <v>0.01044</v>
      </c>
      <c r="K21" s="164">
        <f t="shared" si="0"/>
        <v>1.4840668799999999</v>
      </c>
      <c r="L21" s="166">
        <v>0</v>
      </c>
      <c r="M21" s="164">
        <f t="shared" si="1"/>
        <v>0</v>
      </c>
      <c r="N21" s="167">
        <v>21</v>
      </c>
      <c r="O21" s="168">
        <v>4</v>
      </c>
      <c r="P21" s="16" t="s">
        <v>113</v>
      </c>
    </row>
    <row r="22" spans="1:16" s="16" customFormat="1" ht="12.75" customHeight="1">
      <c r="A22" s="163" t="s">
        <v>130</v>
      </c>
      <c r="B22" s="163" t="s">
        <v>108</v>
      </c>
      <c r="C22" s="163" t="s">
        <v>109</v>
      </c>
      <c r="D22" s="16" t="s">
        <v>131</v>
      </c>
      <c r="E22" s="16" t="s">
        <v>132</v>
      </c>
      <c r="F22" s="163" t="s">
        <v>133</v>
      </c>
      <c r="G22" s="164">
        <v>464</v>
      </c>
      <c r="H22" s="165" t="s">
        <v>4</v>
      </c>
      <c r="I22" s="165" t="s">
        <v>4</v>
      </c>
      <c r="J22" s="166">
        <v>0.00084</v>
      </c>
      <c r="K22" s="164">
        <f t="shared" si="0"/>
        <v>0.38976</v>
      </c>
      <c r="L22" s="166">
        <v>0</v>
      </c>
      <c r="M22" s="164">
        <f t="shared" si="1"/>
        <v>0</v>
      </c>
      <c r="N22" s="167">
        <v>21</v>
      </c>
      <c r="O22" s="168">
        <v>4</v>
      </c>
      <c r="P22" s="16" t="s">
        <v>113</v>
      </c>
    </row>
    <row r="23" spans="1:16" s="16" customFormat="1" ht="12.75" customHeight="1">
      <c r="A23" s="163" t="s">
        <v>134</v>
      </c>
      <c r="B23" s="163" t="s">
        <v>108</v>
      </c>
      <c r="C23" s="163" t="s">
        <v>109</v>
      </c>
      <c r="D23" s="16" t="s">
        <v>135</v>
      </c>
      <c r="E23" s="16" t="s">
        <v>136</v>
      </c>
      <c r="F23" s="163" t="s">
        <v>133</v>
      </c>
      <c r="G23" s="164">
        <v>2052</v>
      </c>
      <c r="H23" s="165" t="s">
        <v>4</v>
      </c>
      <c r="I23" s="165" t="s">
        <v>4</v>
      </c>
      <c r="J23" s="166">
        <v>0.00085</v>
      </c>
      <c r="K23" s="164">
        <f t="shared" si="0"/>
        <v>1.7442</v>
      </c>
      <c r="L23" s="166">
        <v>0</v>
      </c>
      <c r="M23" s="164">
        <f t="shared" si="1"/>
        <v>0</v>
      </c>
      <c r="N23" s="167">
        <v>21</v>
      </c>
      <c r="O23" s="168">
        <v>4</v>
      </c>
      <c r="P23" s="16" t="s">
        <v>113</v>
      </c>
    </row>
    <row r="24" spans="1:16" s="16" customFormat="1" ht="12.75" customHeight="1">
      <c r="A24" s="163" t="s">
        <v>137</v>
      </c>
      <c r="B24" s="163" t="s">
        <v>108</v>
      </c>
      <c r="C24" s="163" t="s">
        <v>109</v>
      </c>
      <c r="D24" s="16" t="s">
        <v>138</v>
      </c>
      <c r="E24" s="16" t="s">
        <v>139</v>
      </c>
      <c r="F24" s="163" t="s">
        <v>133</v>
      </c>
      <c r="G24" s="164">
        <v>464</v>
      </c>
      <c r="H24" s="165" t="s">
        <v>4</v>
      </c>
      <c r="I24" s="165" t="s">
        <v>4</v>
      </c>
      <c r="J24" s="166">
        <v>0</v>
      </c>
      <c r="K24" s="164">
        <f t="shared" si="0"/>
        <v>0</v>
      </c>
      <c r="L24" s="166">
        <v>0</v>
      </c>
      <c r="M24" s="164">
        <f t="shared" si="1"/>
        <v>0</v>
      </c>
      <c r="N24" s="167">
        <v>21</v>
      </c>
      <c r="O24" s="168">
        <v>4</v>
      </c>
      <c r="P24" s="16" t="s">
        <v>113</v>
      </c>
    </row>
    <row r="25" spans="1:16" s="16" customFormat="1" ht="12.75" customHeight="1">
      <c r="A25" s="163" t="s">
        <v>140</v>
      </c>
      <c r="B25" s="163" t="s">
        <v>108</v>
      </c>
      <c r="C25" s="163" t="s">
        <v>109</v>
      </c>
      <c r="D25" s="16" t="s">
        <v>141</v>
      </c>
      <c r="E25" s="16" t="s">
        <v>142</v>
      </c>
      <c r="F25" s="163" t="s">
        <v>133</v>
      </c>
      <c r="G25" s="164">
        <v>2052</v>
      </c>
      <c r="H25" s="165" t="s">
        <v>4</v>
      </c>
      <c r="I25" s="165" t="s">
        <v>4</v>
      </c>
      <c r="J25" s="166">
        <v>0</v>
      </c>
      <c r="K25" s="164">
        <f t="shared" si="0"/>
        <v>0</v>
      </c>
      <c r="L25" s="166">
        <v>0</v>
      </c>
      <c r="M25" s="164">
        <f t="shared" si="1"/>
        <v>0</v>
      </c>
      <c r="N25" s="167">
        <v>21</v>
      </c>
      <c r="O25" s="168">
        <v>4</v>
      </c>
      <c r="P25" s="16" t="s">
        <v>113</v>
      </c>
    </row>
    <row r="26" spans="1:16" s="16" customFormat="1" ht="12.75" customHeight="1">
      <c r="A26" s="163" t="s">
        <v>143</v>
      </c>
      <c r="B26" s="163" t="s">
        <v>108</v>
      </c>
      <c r="C26" s="163" t="s">
        <v>109</v>
      </c>
      <c r="D26" s="16" t="s">
        <v>144</v>
      </c>
      <c r="E26" s="16" t="s">
        <v>145</v>
      </c>
      <c r="F26" s="163" t="s">
        <v>120</v>
      </c>
      <c r="G26" s="164">
        <v>1030.332</v>
      </c>
      <c r="H26" s="165" t="s">
        <v>4</v>
      </c>
      <c r="I26" s="165" t="s">
        <v>4</v>
      </c>
      <c r="J26" s="166">
        <v>0</v>
      </c>
      <c r="K26" s="164">
        <f t="shared" si="0"/>
        <v>0</v>
      </c>
      <c r="L26" s="166">
        <v>0</v>
      </c>
      <c r="M26" s="164">
        <f t="shared" si="1"/>
        <v>0</v>
      </c>
      <c r="N26" s="167">
        <v>21</v>
      </c>
      <c r="O26" s="168">
        <v>4</v>
      </c>
      <c r="P26" s="16" t="s">
        <v>113</v>
      </c>
    </row>
    <row r="27" spans="1:16" s="16" customFormat="1" ht="12.75" customHeight="1">
      <c r="A27" s="163" t="s">
        <v>146</v>
      </c>
      <c r="B27" s="163" t="s">
        <v>108</v>
      </c>
      <c r="C27" s="163" t="s">
        <v>109</v>
      </c>
      <c r="D27" s="16" t="s">
        <v>147</v>
      </c>
      <c r="E27" s="16" t="s">
        <v>148</v>
      </c>
      <c r="F27" s="163" t="s">
        <v>120</v>
      </c>
      <c r="G27" s="164">
        <v>257.583</v>
      </c>
      <c r="H27" s="165" t="s">
        <v>4</v>
      </c>
      <c r="I27" s="165" t="s">
        <v>423</v>
      </c>
      <c r="J27" s="166">
        <v>0</v>
      </c>
      <c r="K27" s="164">
        <f t="shared" si="0"/>
        <v>0</v>
      </c>
      <c r="L27" s="166">
        <v>0</v>
      </c>
      <c r="M27" s="164">
        <f t="shared" si="1"/>
        <v>0</v>
      </c>
      <c r="N27" s="167">
        <v>21</v>
      </c>
      <c r="O27" s="168">
        <v>4</v>
      </c>
      <c r="P27" s="16" t="s">
        <v>113</v>
      </c>
    </row>
    <row r="28" spans="1:16" s="16" customFormat="1" ht="12.75" customHeight="1">
      <c r="A28" s="163" t="s">
        <v>149</v>
      </c>
      <c r="B28" s="163" t="s">
        <v>108</v>
      </c>
      <c r="C28" s="163" t="s">
        <v>109</v>
      </c>
      <c r="D28" s="16" t="s">
        <v>150</v>
      </c>
      <c r="E28" s="16" t="s">
        <v>151</v>
      </c>
      <c r="F28" s="163" t="s">
        <v>120</v>
      </c>
      <c r="G28" s="164">
        <v>142.152</v>
      </c>
      <c r="H28" s="165" t="s">
        <v>4</v>
      </c>
      <c r="I28" s="165" t="s">
        <v>4</v>
      </c>
      <c r="J28" s="166">
        <v>0</v>
      </c>
      <c r="K28" s="164">
        <f t="shared" si="0"/>
        <v>0</v>
      </c>
      <c r="L28" s="166">
        <v>0</v>
      </c>
      <c r="M28" s="164">
        <f t="shared" si="1"/>
        <v>0</v>
      </c>
      <c r="N28" s="167">
        <v>21</v>
      </c>
      <c r="O28" s="168">
        <v>4</v>
      </c>
      <c r="P28" s="16" t="s">
        <v>113</v>
      </c>
    </row>
    <row r="29" spans="1:16" s="16" customFormat="1" ht="12.75" customHeight="1">
      <c r="A29" s="163" t="s">
        <v>152</v>
      </c>
      <c r="B29" s="163" t="s">
        <v>108</v>
      </c>
      <c r="C29" s="163" t="s">
        <v>109</v>
      </c>
      <c r="D29" s="16" t="s">
        <v>153</v>
      </c>
      <c r="E29" s="16" t="s">
        <v>154</v>
      </c>
      <c r="F29" s="163" t="s">
        <v>120</v>
      </c>
      <c r="G29" s="164">
        <v>645.92</v>
      </c>
      <c r="H29" s="165" t="s">
        <v>4</v>
      </c>
      <c r="I29" s="165" t="s">
        <v>4</v>
      </c>
      <c r="J29" s="166">
        <v>0</v>
      </c>
      <c r="K29" s="164">
        <f t="shared" si="0"/>
        <v>0</v>
      </c>
      <c r="L29" s="166">
        <v>0</v>
      </c>
      <c r="M29" s="164">
        <f t="shared" si="1"/>
        <v>0</v>
      </c>
      <c r="N29" s="167">
        <v>21</v>
      </c>
      <c r="O29" s="168">
        <v>4</v>
      </c>
      <c r="P29" s="16" t="s">
        <v>113</v>
      </c>
    </row>
    <row r="30" spans="1:16" s="16" customFormat="1" ht="12.75" customHeight="1">
      <c r="A30" s="163" t="s">
        <v>155</v>
      </c>
      <c r="B30" s="163" t="s">
        <v>108</v>
      </c>
      <c r="C30" s="163" t="s">
        <v>109</v>
      </c>
      <c r="D30" s="16" t="s">
        <v>156</v>
      </c>
      <c r="E30" s="16" t="s">
        <v>157</v>
      </c>
      <c r="F30" s="163" t="s">
        <v>120</v>
      </c>
      <c r="G30" s="164">
        <v>142.152</v>
      </c>
      <c r="H30" s="165" t="s">
        <v>4</v>
      </c>
      <c r="I30" s="165" t="s">
        <v>4</v>
      </c>
      <c r="J30" s="166">
        <v>0</v>
      </c>
      <c r="K30" s="164">
        <f t="shared" si="0"/>
        <v>0</v>
      </c>
      <c r="L30" s="166">
        <v>0</v>
      </c>
      <c r="M30" s="164">
        <f t="shared" si="1"/>
        <v>0</v>
      </c>
      <c r="N30" s="167">
        <v>21</v>
      </c>
      <c r="O30" s="168">
        <v>4</v>
      </c>
      <c r="P30" s="16" t="s">
        <v>113</v>
      </c>
    </row>
    <row r="31" spans="1:16" s="16" customFormat="1" ht="12.75" customHeight="1">
      <c r="A31" s="163" t="s">
        <v>158</v>
      </c>
      <c r="B31" s="163" t="s">
        <v>108</v>
      </c>
      <c r="C31" s="163" t="s">
        <v>109</v>
      </c>
      <c r="D31" s="16" t="s">
        <v>159</v>
      </c>
      <c r="E31" s="16" t="s">
        <v>160</v>
      </c>
      <c r="F31" s="163" t="s">
        <v>120</v>
      </c>
      <c r="G31" s="164">
        <v>645.92</v>
      </c>
      <c r="H31" s="165" t="s">
        <v>4</v>
      </c>
      <c r="I31" s="165" t="s">
        <v>4</v>
      </c>
      <c r="J31" s="166">
        <v>0</v>
      </c>
      <c r="K31" s="164">
        <f t="shared" si="0"/>
        <v>0</v>
      </c>
      <c r="L31" s="166">
        <v>0</v>
      </c>
      <c r="M31" s="164">
        <f t="shared" si="1"/>
        <v>0</v>
      </c>
      <c r="N31" s="167">
        <v>21</v>
      </c>
      <c r="O31" s="168">
        <v>4</v>
      </c>
      <c r="P31" s="16" t="s">
        <v>113</v>
      </c>
    </row>
    <row r="32" spans="1:16" s="16" customFormat="1" ht="12.75" customHeight="1">
      <c r="A32" s="163" t="s">
        <v>161</v>
      </c>
      <c r="B32" s="163" t="s">
        <v>108</v>
      </c>
      <c r="C32" s="163" t="s">
        <v>109</v>
      </c>
      <c r="D32" s="16" t="s">
        <v>162</v>
      </c>
      <c r="E32" s="16" t="s">
        <v>163</v>
      </c>
      <c r="F32" s="163" t="s">
        <v>120</v>
      </c>
      <c r="G32" s="164">
        <v>142.152</v>
      </c>
      <c r="H32" s="165" t="s">
        <v>4</v>
      </c>
      <c r="I32" s="165" t="s">
        <v>4</v>
      </c>
      <c r="J32" s="166">
        <v>0</v>
      </c>
      <c r="K32" s="164">
        <f t="shared" si="0"/>
        <v>0</v>
      </c>
      <c r="L32" s="166">
        <v>0</v>
      </c>
      <c r="M32" s="164">
        <f t="shared" si="1"/>
        <v>0</v>
      </c>
      <c r="N32" s="167">
        <v>21</v>
      </c>
      <c r="O32" s="168">
        <v>4</v>
      </c>
      <c r="P32" s="16" t="s">
        <v>113</v>
      </c>
    </row>
    <row r="33" spans="1:16" s="16" customFormat="1" ht="12.75" customHeight="1">
      <c r="A33" s="163" t="s">
        <v>164</v>
      </c>
      <c r="B33" s="163" t="s">
        <v>108</v>
      </c>
      <c r="C33" s="163" t="s">
        <v>109</v>
      </c>
      <c r="D33" s="16" t="s">
        <v>165</v>
      </c>
      <c r="E33" s="16" t="s">
        <v>166</v>
      </c>
      <c r="F33" s="163" t="s">
        <v>120</v>
      </c>
      <c r="G33" s="164">
        <v>788.072</v>
      </c>
      <c r="H33" s="165" t="s">
        <v>4</v>
      </c>
      <c r="I33" s="165" t="s">
        <v>4</v>
      </c>
      <c r="J33" s="166">
        <v>0</v>
      </c>
      <c r="K33" s="164">
        <f t="shared" si="0"/>
        <v>0</v>
      </c>
      <c r="L33" s="166">
        <v>0</v>
      </c>
      <c r="M33" s="164">
        <f t="shared" si="1"/>
        <v>0</v>
      </c>
      <c r="N33" s="167">
        <v>21</v>
      </c>
      <c r="O33" s="168">
        <v>4</v>
      </c>
      <c r="P33" s="16" t="s">
        <v>113</v>
      </c>
    </row>
    <row r="34" spans="1:16" s="16" customFormat="1" ht="12.75" customHeight="1">
      <c r="A34" s="163" t="s">
        <v>167</v>
      </c>
      <c r="B34" s="163" t="s">
        <v>108</v>
      </c>
      <c r="C34" s="163" t="s">
        <v>109</v>
      </c>
      <c r="D34" s="16" t="s">
        <v>168</v>
      </c>
      <c r="E34" s="16" t="s">
        <v>169</v>
      </c>
      <c r="F34" s="163" t="s">
        <v>170</v>
      </c>
      <c r="G34" s="164">
        <v>763.104</v>
      </c>
      <c r="H34" s="165" t="s">
        <v>4</v>
      </c>
      <c r="I34" s="165" t="s">
        <v>4</v>
      </c>
      <c r="J34" s="166">
        <v>0</v>
      </c>
      <c r="K34" s="164">
        <f t="shared" si="0"/>
        <v>0</v>
      </c>
      <c r="L34" s="166">
        <v>0</v>
      </c>
      <c r="M34" s="164">
        <f t="shared" si="1"/>
        <v>0</v>
      </c>
      <c r="N34" s="167">
        <v>21</v>
      </c>
      <c r="O34" s="168">
        <v>4</v>
      </c>
      <c r="P34" s="16" t="s">
        <v>113</v>
      </c>
    </row>
    <row r="35" spans="1:16" s="16" customFormat="1" ht="12.75" customHeight="1">
      <c r="A35" s="163" t="s">
        <v>171</v>
      </c>
      <c r="B35" s="163" t="s">
        <v>108</v>
      </c>
      <c r="C35" s="163" t="s">
        <v>109</v>
      </c>
      <c r="D35" s="16" t="s">
        <v>172</v>
      </c>
      <c r="E35" s="16" t="s">
        <v>173</v>
      </c>
      <c r="F35" s="163" t="s">
        <v>170</v>
      </c>
      <c r="G35" s="164">
        <v>165.2</v>
      </c>
      <c r="H35" s="165" t="s">
        <v>4</v>
      </c>
      <c r="I35" s="165" t="s">
        <v>4</v>
      </c>
      <c r="J35" s="166">
        <v>0</v>
      </c>
      <c r="K35" s="164">
        <f t="shared" si="0"/>
        <v>0</v>
      </c>
      <c r="L35" s="166">
        <v>0</v>
      </c>
      <c r="M35" s="164">
        <f t="shared" si="1"/>
        <v>0</v>
      </c>
      <c r="N35" s="167">
        <v>21</v>
      </c>
      <c r="O35" s="168">
        <v>4</v>
      </c>
      <c r="P35" s="16" t="s">
        <v>113</v>
      </c>
    </row>
    <row r="36" spans="1:16" s="16" customFormat="1" ht="12.75" customHeight="1">
      <c r="A36" s="163" t="s">
        <v>174</v>
      </c>
      <c r="B36" s="163" t="s">
        <v>108</v>
      </c>
      <c r="C36" s="163" t="s">
        <v>109</v>
      </c>
      <c r="D36" s="16" t="s">
        <v>175</v>
      </c>
      <c r="E36" s="16" t="s">
        <v>176</v>
      </c>
      <c r="F36" s="163" t="s">
        <v>120</v>
      </c>
      <c r="G36" s="164">
        <v>994.466</v>
      </c>
      <c r="H36" s="165" t="s">
        <v>4</v>
      </c>
      <c r="I36" s="165" t="s">
        <v>4</v>
      </c>
      <c r="J36" s="166">
        <v>0</v>
      </c>
      <c r="K36" s="164">
        <f t="shared" si="0"/>
        <v>0</v>
      </c>
      <c r="L36" s="166">
        <v>0</v>
      </c>
      <c r="M36" s="164">
        <f t="shared" si="1"/>
        <v>0</v>
      </c>
      <c r="N36" s="167">
        <v>21</v>
      </c>
      <c r="O36" s="168">
        <v>4</v>
      </c>
      <c r="P36" s="16" t="s">
        <v>113</v>
      </c>
    </row>
    <row r="37" spans="1:16" s="16" customFormat="1" ht="12.75" customHeight="1">
      <c r="A37" s="169" t="s">
        <v>6</v>
      </c>
      <c r="B37" s="169" t="s">
        <v>177</v>
      </c>
      <c r="C37" s="169" t="s">
        <v>178</v>
      </c>
      <c r="D37" s="170" t="s">
        <v>179</v>
      </c>
      <c r="E37" s="170" t="s">
        <v>180</v>
      </c>
      <c r="F37" s="169" t="s">
        <v>170</v>
      </c>
      <c r="G37" s="171">
        <v>528.705</v>
      </c>
      <c r="H37" s="172" t="s">
        <v>4</v>
      </c>
      <c r="I37" s="172" t="s">
        <v>4</v>
      </c>
      <c r="J37" s="173">
        <v>1</v>
      </c>
      <c r="K37" s="171">
        <f t="shared" si="0"/>
        <v>528.705</v>
      </c>
      <c r="L37" s="173">
        <v>0</v>
      </c>
      <c r="M37" s="171">
        <f t="shared" si="1"/>
        <v>0</v>
      </c>
      <c r="N37" s="167">
        <v>21</v>
      </c>
      <c r="O37" s="175">
        <v>8</v>
      </c>
      <c r="P37" s="170" t="s">
        <v>113</v>
      </c>
    </row>
    <row r="38" spans="1:16" s="16" customFormat="1" ht="12.75" customHeight="1">
      <c r="A38" s="163" t="s">
        <v>181</v>
      </c>
      <c r="B38" s="163" t="s">
        <v>108</v>
      </c>
      <c r="C38" s="163" t="s">
        <v>109</v>
      </c>
      <c r="D38" s="16" t="s">
        <v>182</v>
      </c>
      <c r="E38" s="16" t="s">
        <v>183</v>
      </c>
      <c r="F38" s="163" t="s">
        <v>120</v>
      </c>
      <c r="G38" s="164">
        <v>240.393</v>
      </c>
      <c r="H38" s="165" t="s">
        <v>4</v>
      </c>
      <c r="I38" s="165" t="s">
        <v>4</v>
      </c>
      <c r="J38" s="166">
        <v>0</v>
      </c>
      <c r="K38" s="164">
        <f t="shared" si="0"/>
        <v>0</v>
      </c>
      <c r="L38" s="166">
        <v>0</v>
      </c>
      <c r="M38" s="164">
        <f t="shared" si="1"/>
        <v>0</v>
      </c>
      <c r="N38" s="167">
        <v>21</v>
      </c>
      <c r="O38" s="168">
        <v>4</v>
      </c>
      <c r="P38" s="16" t="s">
        <v>113</v>
      </c>
    </row>
    <row r="39" spans="1:16" s="16" customFormat="1" ht="12.75" customHeight="1">
      <c r="A39" s="169" t="s">
        <v>184</v>
      </c>
      <c r="B39" s="169" t="s">
        <v>177</v>
      </c>
      <c r="C39" s="169" t="s">
        <v>178</v>
      </c>
      <c r="D39" s="170" t="s">
        <v>185</v>
      </c>
      <c r="E39" s="170" t="s">
        <v>186</v>
      </c>
      <c r="F39" s="169" t="s">
        <v>170</v>
      </c>
      <c r="G39" s="171">
        <v>384.629</v>
      </c>
      <c r="H39" s="172" t="s">
        <v>4</v>
      </c>
      <c r="I39" s="172" t="s">
        <v>4</v>
      </c>
      <c r="J39" s="173">
        <v>1</v>
      </c>
      <c r="K39" s="171">
        <f t="shared" si="0"/>
        <v>384.629</v>
      </c>
      <c r="L39" s="173">
        <v>0</v>
      </c>
      <c r="M39" s="171">
        <f t="shared" si="1"/>
        <v>0</v>
      </c>
      <c r="N39" s="167">
        <v>21</v>
      </c>
      <c r="O39" s="175">
        <v>8</v>
      </c>
      <c r="P39" s="170" t="s">
        <v>113</v>
      </c>
    </row>
    <row r="40" spans="2:16" s="135" customFormat="1" ht="12.75" customHeight="1">
      <c r="B40" s="140" t="s">
        <v>64</v>
      </c>
      <c r="D40" s="141" t="s">
        <v>113</v>
      </c>
      <c r="E40" s="141" t="s">
        <v>187</v>
      </c>
      <c r="H40" s="135" t="s">
        <v>4</v>
      </c>
      <c r="I40" s="142" t="s">
        <v>4</v>
      </c>
      <c r="K40" s="143">
        <f>SUM(K41:K45)</f>
        <v>288.84361107999996</v>
      </c>
      <c r="M40" s="143">
        <f>SUM(M41:M45)</f>
        <v>0</v>
      </c>
      <c r="N40" s="167" t="s">
        <v>4</v>
      </c>
      <c r="P40" s="141" t="s">
        <v>11</v>
      </c>
    </row>
    <row r="41" spans="1:16" s="16" customFormat="1" ht="12.75" customHeight="1">
      <c r="A41" s="163" t="s">
        <v>188</v>
      </c>
      <c r="B41" s="163" t="s">
        <v>108</v>
      </c>
      <c r="C41" s="163" t="s">
        <v>189</v>
      </c>
      <c r="D41" s="16" t="s">
        <v>190</v>
      </c>
      <c r="E41" s="16" t="s">
        <v>191</v>
      </c>
      <c r="F41" s="163" t="s">
        <v>120</v>
      </c>
      <c r="G41" s="164">
        <v>149.87</v>
      </c>
      <c r="H41" s="165" t="s">
        <v>4</v>
      </c>
      <c r="I41" s="165" t="s">
        <v>4</v>
      </c>
      <c r="J41" s="166">
        <v>1.9205</v>
      </c>
      <c r="K41" s="164">
        <f>G41*J41</f>
        <v>287.825335</v>
      </c>
      <c r="L41" s="166">
        <v>0</v>
      </c>
      <c r="M41" s="164">
        <f>G41*L41</f>
        <v>0</v>
      </c>
      <c r="N41" s="167">
        <v>21</v>
      </c>
      <c r="O41" s="168">
        <v>4</v>
      </c>
      <c r="P41" s="16" t="s">
        <v>113</v>
      </c>
    </row>
    <row r="42" spans="1:16" s="16" customFormat="1" ht="12.75" customHeight="1">
      <c r="A42" s="163" t="s">
        <v>192</v>
      </c>
      <c r="B42" s="163" t="s">
        <v>108</v>
      </c>
      <c r="C42" s="163" t="s">
        <v>189</v>
      </c>
      <c r="D42" s="16" t="s">
        <v>193</v>
      </c>
      <c r="E42" s="16" t="s">
        <v>194</v>
      </c>
      <c r="F42" s="163" t="s">
        <v>133</v>
      </c>
      <c r="G42" s="164">
        <v>1360.744</v>
      </c>
      <c r="H42" s="165" t="s">
        <v>4</v>
      </c>
      <c r="I42" s="165" t="s">
        <v>4</v>
      </c>
      <c r="J42" s="166">
        <v>0.00017</v>
      </c>
      <c r="K42" s="164">
        <f>G42*J42</f>
        <v>0.23132648</v>
      </c>
      <c r="L42" s="166">
        <v>0</v>
      </c>
      <c r="M42" s="164">
        <f>G42*L42</f>
        <v>0</v>
      </c>
      <c r="N42" s="167">
        <v>21</v>
      </c>
      <c r="O42" s="168">
        <v>4</v>
      </c>
      <c r="P42" s="16" t="s">
        <v>113</v>
      </c>
    </row>
    <row r="43" spans="1:16" s="16" customFormat="1" ht="12.75" customHeight="1">
      <c r="A43" s="169" t="s">
        <v>195</v>
      </c>
      <c r="B43" s="169" t="s">
        <v>177</v>
      </c>
      <c r="C43" s="169" t="s">
        <v>178</v>
      </c>
      <c r="D43" s="170" t="s">
        <v>196</v>
      </c>
      <c r="E43" s="170" t="s">
        <v>197</v>
      </c>
      <c r="F43" s="169" t="s">
        <v>133</v>
      </c>
      <c r="G43" s="171">
        <v>1360.744</v>
      </c>
      <c r="H43" s="172" t="s">
        <v>4</v>
      </c>
      <c r="I43" s="172" t="s">
        <v>4</v>
      </c>
      <c r="J43" s="173">
        <v>0.00015</v>
      </c>
      <c r="K43" s="171">
        <f>G43*J43</f>
        <v>0.20411159999999998</v>
      </c>
      <c r="L43" s="173">
        <v>0</v>
      </c>
      <c r="M43" s="171">
        <f>G43*L43</f>
        <v>0</v>
      </c>
      <c r="N43" s="167" t="s">
        <v>4</v>
      </c>
      <c r="O43" s="175">
        <v>8</v>
      </c>
      <c r="P43" s="170" t="s">
        <v>113</v>
      </c>
    </row>
    <row r="44" spans="1:16" s="16" customFormat="1" ht="12.75" customHeight="1">
      <c r="A44" s="163" t="s">
        <v>198</v>
      </c>
      <c r="B44" s="163" t="s">
        <v>108</v>
      </c>
      <c r="C44" s="163" t="s">
        <v>189</v>
      </c>
      <c r="D44" s="16" t="s">
        <v>199</v>
      </c>
      <c r="E44" s="16" t="s">
        <v>200</v>
      </c>
      <c r="F44" s="163" t="s">
        <v>201</v>
      </c>
      <c r="G44" s="164">
        <v>382.2</v>
      </c>
      <c r="H44" s="165" t="s">
        <v>4</v>
      </c>
      <c r="I44" s="165" t="s">
        <v>4</v>
      </c>
      <c r="J44" s="166">
        <v>0.00049</v>
      </c>
      <c r="K44" s="164">
        <f>G44*J44</f>
        <v>0.187278</v>
      </c>
      <c r="L44" s="166">
        <v>0</v>
      </c>
      <c r="M44" s="164">
        <f>G44*L44</f>
        <v>0</v>
      </c>
      <c r="N44" s="167">
        <v>21</v>
      </c>
      <c r="O44" s="168">
        <v>4</v>
      </c>
      <c r="P44" s="16" t="s">
        <v>113</v>
      </c>
    </row>
    <row r="45" spans="1:16" s="16" customFormat="1" ht="12.75" customHeight="1">
      <c r="A45" s="163" t="s">
        <v>202</v>
      </c>
      <c r="B45" s="163" t="s">
        <v>108</v>
      </c>
      <c r="C45" s="163" t="s">
        <v>189</v>
      </c>
      <c r="D45" s="16" t="s">
        <v>203</v>
      </c>
      <c r="E45" s="16" t="s">
        <v>204</v>
      </c>
      <c r="F45" s="163" t="s">
        <v>201</v>
      </c>
      <c r="G45" s="164">
        <v>341</v>
      </c>
      <c r="H45" s="165" t="s">
        <v>4</v>
      </c>
      <c r="I45" s="165" t="s">
        <v>4</v>
      </c>
      <c r="J45" s="166">
        <v>0.00116</v>
      </c>
      <c r="K45" s="164">
        <f>G45*J45</f>
        <v>0.39556</v>
      </c>
      <c r="L45" s="166">
        <v>0</v>
      </c>
      <c r="M45" s="164">
        <f>G45*L45</f>
        <v>0</v>
      </c>
      <c r="N45" s="167">
        <v>21</v>
      </c>
      <c r="O45" s="168">
        <v>4</v>
      </c>
      <c r="P45" s="16" t="s">
        <v>113</v>
      </c>
    </row>
    <row r="46" spans="2:16" s="135" customFormat="1" ht="12.75" customHeight="1">
      <c r="B46" s="140" t="s">
        <v>64</v>
      </c>
      <c r="D46" s="141" t="s">
        <v>121</v>
      </c>
      <c r="E46" s="141" t="s">
        <v>205</v>
      </c>
      <c r="H46" s="135" t="s">
        <v>4</v>
      </c>
      <c r="I46" s="142" t="s">
        <v>4</v>
      </c>
      <c r="K46" s="143">
        <f>K47</f>
        <v>100.31858389000001</v>
      </c>
      <c r="M46" s="143">
        <f>M47</f>
        <v>0</v>
      </c>
      <c r="N46" s="167" t="s">
        <v>4</v>
      </c>
      <c r="P46" s="141" t="s">
        <v>11</v>
      </c>
    </row>
    <row r="47" spans="1:16" s="16" customFormat="1" ht="12.75" customHeight="1">
      <c r="A47" s="163" t="s">
        <v>206</v>
      </c>
      <c r="B47" s="163" t="s">
        <v>108</v>
      </c>
      <c r="C47" s="163" t="s">
        <v>207</v>
      </c>
      <c r="D47" s="16" t="s">
        <v>208</v>
      </c>
      <c r="E47" s="16" t="s">
        <v>209</v>
      </c>
      <c r="F47" s="163" t="s">
        <v>120</v>
      </c>
      <c r="G47" s="164">
        <v>53.057</v>
      </c>
      <c r="H47" s="165" t="s">
        <v>4</v>
      </c>
      <c r="I47" s="165" t="s">
        <v>4</v>
      </c>
      <c r="J47" s="166">
        <v>1.89077</v>
      </c>
      <c r="K47" s="164">
        <f>G47*J47</f>
        <v>100.31858389000001</v>
      </c>
      <c r="L47" s="166">
        <v>0</v>
      </c>
      <c r="M47" s="164">
        <f>G47*L47</f>
        <v>0</v>
      </c>
      <c r="N47" s="167">
        <v>21</v>
      </c>
      <c r="O47" s="168">
        <v>4</v>
      </c>
      <c r="P47" s="16" t="s">
        <v>113</v>
      </c>
    </row>
    <row r="48" spans="2:16" s="135" customFormat="1" ht="12.75" customHeight="1">
      <c r="B48" s="140" t="s">
        <v>64</v>
      </c>
      <c r="D48" s="141" t="s">
        <v>124</v>
      </c>
      <c r="E48" s="141" t="s">
        <v>210</v>
      </c>
      <c r="I48" s="142" t="s">
        <v>4</v>
      </c>
      <c r="K48" s="143">
        <f>SUM(K49:K51)</f>
        <v>0</v>
      </c>
      <c r="M48" s="143">
        <f>SUM(M49:M51)</f>
        <v>0</v>
      </c>
      <c r="N48" s="167" t="s">
        <v>4</v>
      </c>
      <c r="P48" s="141" t="s">
        <v>11</v>
      </c>
    </row>
    <row r="49" spans="1:16" s="16" customFormat="1" ht="12.75" customHeight="1">
      <c r="A49" s="163" t="s">
        <v>211</v>
      </c>
      <c r="B49" s="163" t="s">
        <v>108</v>
      </c>
      <c r="C49" s="163" t="s">
        <v>212</v>
      </c>
      <c r="D49" s="16" t="s">
        <v>213</v>
      </c>
      <c r="E49" s="16" t="s">
        <v>214</v>
      </c>
      <c r="F49" s="163" t="s">
        <v>133</v>
      </c>
      <c r="G49" s="164">
        <v>355.38</v>
      </c>
      <c r="H49" s="165" t="s">
        <v>4</v>
      </c>
      <c r="I49" s="165" t="s">
        <v>4</v>
      </c>
      <c r="J49" s="166">
        <v>0</v>
      </c>
      <c r="K49" s="164">
        <f>G49*J49</f>
        <v>0</v>
      </c>
      <c r="L49" s="166">
        <v>0</v>
      </c>
      <c r="M49" s="164">
        <f>G49*L49</f>
        <v>0</v>
      </c>
      <c r="N49" s="167">
        <v>21</v>
      </c>
      <c r="O49" s="168">
        <v>4</v>
      </c>
      <c r="P49" s="16" t="s">
        <v>113</v>
      </c>
    </row>
    <row r="50" spans="1:16" s="16" customFormat="1" ht="12.75" customHeight="1">
      <c r="A50" s="163" t="s">
        <v>215</v>
      </c>
      <c r="B50" s="163" t="s">
        <v>108</v>
      </c>
      <c r="C50" s="163" t="s">
        <v>212</v>
      </c>
      <c r="D50" s="16" t="s">
        <v>216</v>
      </c>
      <c r="E50" s="16" t="s">
        <v>217</v>
      </c>
      <c r="F50" s="163" t="s">
        <v>133</v>
      </c>
      <c r="G50" s="164">
        <v>355.38</v>
      </c>
      <c r="H50" s="165" t="s">
        <v>4</v>
      </c>
      <c r="I50" s="165" t="s">
        <v>4</v>
      </c>
      <c r="J50" s="166">
        <v>0</v>
      </c>
      <c r="K50" s="164">
        <f>G50*J50</f>
        <v>0</v>
      </c>
      <c r="L50" s="166">
        <v>0</v>
      </c>
      <c r="M50" s="164">
        <f>G50*L50</f>
        <v>0</v>
      </c>
      <c r="N50" s="167">
        <v>21</v>
      </c>
      <c r="O50" s="168">
        <v>4</v>
      </c>
      <c r="P50" s="16" t="s">
        <v>113</v>
      </c>
    </row>
    <row r="51" spans="1:16" s="16" customFormat="1" ht="12.75" customHeight="1">
      <c r="A51" s="163" t="s">
        <v>218</v>
      </c>
      <c r="B51" s="163" t="s">
        <v>108</v>
      </c>
      <c r="C51" s="163" t="s">
        <v>212</v>
      </c>
      <c r="D51" s="16" t="s">
        <v>219</v>
      </c>
      <c r="E51" s="16" t="s">
        <v>220</v>
      </c>
      <c r="F51" s="163" t="s">
        <v>133</v>
      </c>
      <c r="G51" s="164">
        <v>355.38</v>
      </c>
      <c r="H51" s="165" t="s">
        <v>4</v>
      </c>
      <c r="I51" s="165" t="s">
        <v>4</v>
      </c>
      <c r="J51" s="166">
        <v>0</v>
      </c>
      <c r="K51" s="164">
        <f>G51*J51</f>
        <v>0</v>
      </c>
      <c r="L51" s="166">
        <v>0</v>
      </c>
      <c r="M51" s="164">
        <f>G51*L51</f>
        <v>0</v>
      </c>
      <c r="N51" s="167">
        <v>21</v>
      </c>
      <c r="O51" s="168">
        <v>4</v>
      </c>
      <c r="P51" s="16" t="s">
        <v>113</v>
      </c>
    </row>
    <row r="52" spans="2:16" s="135" customFormat="1" ht="12.75" customHeight="1">
      <c r="B52" s="140" t="s">
        <v>64</v>
      </c>
      <c r="D52" s="141" t="s">
        <v>134</v>
      </c>
      <c r="E52" s="141" t="s">
        <v>221</v>
      </c>
      <c r="H52" s="135" t="s">
        <v>4</v>
      </c>
      <c r="I52" s="142" t="s">
        <v>4</v>
      </c>
      <c r="K52" s="143">
        <f>SUM(K53:K113)</f>
        <v>15.826831000000004</v>
      </c>
      <c r="M52" s="143">
        <f>SUM(M53:M113)</f>
        <v>0</v>
      </c>
      <c r="N52" s="167" t="s">
        <v>4</v>
      </c>
      <c r="P52" s="141" t="s">
        <v>11</v>
      </c>
    </row>
    <row r="53" spans="1:16" s="16" customFormat="1" ht="12.75" customHeight="1">
      <c r="A53" s="163" t="s">
        <v>222</v>
      </c>
      <c r="B53" s="163" t="s">
        <v>108</v>
      </c>
      <c r="C53" s="163" t="s">
        <v>223</v>
      </c>
      <c r="D53" s="16" t="s">
        <v>224</v>
      </c>
      <c r="E53" s="16" t="s">
        <v>225</v>
      </c>
      <c r="F53" s="163" t="s">
        <v>226</v>
      </c>
      <c r="G53" s="164">
        <v>1</v>
      </c>
      <c r="H53" s="165" t="s">
        <v>4</v>
      </c>
      <c r="I53" s="165" t="s">
        <v>4</v>
      </c>
      <c r="J53" s="166">
        <v>0</v>
      </c>
      <c r="K53" s="164">
        <f aca="true" t="shared" si="2" ref="K53:K84">G53*J53</f>
        <v>0</v>
      </c>
      <c r="L53" s="166">
        <v>0</v>
      </c>
      <c r="M53" s="164">
        <f aca="true" t="shared" si="3" ref="M53:M84">G53*L53</f>
        <v>0</v>
      </c>
      <c r="N53" s="167">
        <v>21</v>
      </c>
      <c r="O53" s="168">
        <v>4</v>
      </c>
      <c r="P53" s="16" t="s">
        <v>113</v>
      </c>
    </row>
    <row r="54" spans="1:16" s="16" customFormat="1" ht="12.75" customHeight="1">
      <c r="A54" s="163" t="s">
        <v>227</v>
      </c>
      <c r="B54" s="163" t="s">
        <v>108</v>
      </c>
      <c r="C54" s="163" t="s">
        <v>207</v>
      </c>
      <c r="D54" s="16" t="s">
        <v>228</v>
      </c>
      <c r="E54" s="16" t="s">
        <v>229</v>
      </c>
      <c r="F54" s="163" t="s">
        <v>201</v>
      </c>
      <c r="G54" s="164">
        <v>65</v>
      </c>
      <c r="H54" s="165" t="s">
        <v>4</v>
      </c>
      <c r="I54" s="165" t="s">
        <v>4</v>
      </c>
      <c r="J54" s="166">
        <v>0.0033</v>
      </c>
      <c r="K54" s="164">
        <f t="shared" si="2"/>
        <v>0.2145</v>
      </c>
      <c r="L54" s="166">
        <v>0</v>
      </c>
      <c r="M54" s="164">
        <f t="shared" si="3"/>
        <v>0</v>
      </c>
      <c r="N54" s="167">
        <v>21</v>
      </c>
      <c r="O54" s="168">
        <v>4</v>
      </c>
      <c r="P54" s="16" t="s">
        <v>113</v>
      </c>
    </row>
    <row r="55" spans="1:16" s="16" customFormat="1" ht="12.75" customHeight="1">
      <c r="A55" s="163" t="s">
        <v>230</v>
      </c>
      <c r="B55" s="163" t="s">
        <v>108</v>
      </c>
      <c r="C55" s="163" t="s">
        <v>207</v>
      </c>
      <c r="D55" s="16" t="s">
        <v>231</v>
      </c>
      <c r="E55" s="16" t="s">
        <v>232</v>
      </c>
      <c r="F55" s="163" t="s">
        <v>201</v>
      </c>
      <c r="G55" s="164">
        <v>35</v>
      </c>
      <c r="H55" s="165" t="s">
        <v>4</v>
      </c>
      <c r="I55" s="165" t="s">
        <v>4</v>
      </c>
      <c r="J55" s="166">
        <v>0.00482</v>
      </c>
      <c r="K55" s="164">
        <f t="shared" si="2"/>
        <v>0.1687</v>
      </c>
      <c r="L55" s="166">
        <v>0</v>
      </c>
      <c r="M55" s="164">
        <f t="shared" si="3"/>
        <v>0</v>
      </c>
      <c r="N55" s="167">
        <v>21</v>
      </c>
      <c r="O55" s="168">
        <v>4</v>
      </c>
      <c r="P55" s="16" t="s">
        <v>113</v>
      </c>
    </row>
    <row r="56" spans="1:16" s="16" customFormat="1" ht="12.75" customHeight="1">
      <c r="A56" s="163" t="s">
        <v>233</v>
      </c>
      <c r="B56" s="163" t="s">
        <v>108</v>
      </c>
      <c r="C56" s="163" t="s">
        <v>207</v>
      </c>
      <c r="D56" s="16" t="s">
        <v>234</v>
      </c>
      <c r="E56" s="16" t="s">
        <v>235</v>
      </c>
      <c r="F56" s="163" t="s">
        <v>236</v>
      </c>
      <c r="G56" s="164">
        <v>35</v>
      </c>
      <c r="H56" s="165" t="s">
        <v>4</v>
      </c>
      <c r="I56" s="165" t="s">
        <v>4</v>
      </c>
      <c r="J56" s="166">
        <v>1E-05</v>
      </c>
      <c r="K56" s="164">
        <f t="shared" si="2"/>
        <v>0.00035000000000000005</v>
      </c>
      <c r="L56" s="166">
        <v>0</v>
      </c>
      <c r="M56" s="164">
        <f t="shared" si="3"/>
        <v>0</v>
      </c>
      <c r="N56" s="167">
        <v>21</v>
      </c>
      <c r="O56" s="168">
        <v>4</v>
      </c>
      <c r="P56" s="16" t="s">
        <v>113</v>
      </c>
    </row>
    <row r="57" spans="1:16" s="16" customFormat="1" ht="12.75" customHeight="1">
      <c r="A57" s="163" t="s">
        <v>237</v>
      </c>
      <c r="B57" s="163" t="s">
        <v>108</v>
      </c>
      <c r="C57" s="163" t="s">
        <v>207</v>
      </c>
      <c r="D57" s="16" t="s">
        <v>238</v>
      </c>
      <c r="E57" s="16" t="s">
        <v>239</v>
      </c>
      <c r="F57" s="163" t="s">
        <v>236</v>
      </c>
      <c r="G57" s="164">
        <v>3</v>
      </c>
      <c r="H57" s="165" t="s">
        <v>4</v>
      </c>
      <c r="I57" s="165" t="s">
        <v>4</v>
      </c>
      <c r="J57" s="166">
        <v>3E-05</v>
      </c>
      <c r="K57" s="164">
        <f t="shared" si="2"/>
        <v>9E-05</v>
      </c>
      <c r="L57" s="166">
        <v>0</v>
      </c>
      <c r="M57" s="164">
        <f t="shared" si="3"/>
        <v>0</v>
      </c>
      <c r="N57" s="167">
        <v>21</v>
      </c>
      <c r="O57" s="168">
        <v>4</v>
      </c>
      <c r="P57" s="16" t="s">
        <v>113</v>
      </c>
    </row>
    <row r="58" spans="1:16" s="16" customFormat="1" ht="12.75" customHeight="1">
      <c r="A58" s="169" t="s">
        <v>240</v>
      </c>
      <c r="B58" s="169" t="s">
        <v>177</v>
      </c>
      <c r="C58" s="169" t="s">
        <v>178</v>
      </c>
      <c r="D58" s="170" t="s">
        <v>241</v>
      </c>
      <c r="E58" s="170" t="s">
        <v>242</v>
      </c>
      <c r="F58" s="169" t="s">
        <v>236</v>
      </c>
      <c r="G58" s="171">
        <v>20</v>
      </c>
      <c r="H58" s="172" t="s">
        <v>4</v>
      </c>
      <c r="I58" s="172" t="s">
        <v>4</v>
      </c>
      <c r="J58" s="173">
        <v>0.00064</v>
      </c>
      <c r="K58" s="171">
        <f t="shared" si="2"/>
        <v>0.0128</v>
      </c>
      <c r="L58" s="173">
        <v>0</v>
      </c>
      <c r="M58" s="171">
        <f t="shared" si="3"/>
        <v>0</v>
      </c>
      <c r="N58" s="167">
        <v>21</v>
      </c>
      <c r="O58" s="175">
        <v>8</v>
      </c>
      <c r="P58" s="170" t="s">
        <v>113</v>
      </c>
    </row>
    <row r="59" spans="1:16" s="16" customFormat="1" ht="12.75" customHeight="1">
      <c r="A59" s="169" t="s">
        <v>243</v>
      </c>
      <c r="B59" s="169" t="s">
        <v>177</v>
      </c>
      <c r="C59" s="169" t="s">
        <v>178</v>
      </c>
      <c r="D59" s="170" t="s">
        <v>244</v>
      </c>
      <c r="E59" s="170" t="s">
        <v>245</v>
      </c>
      <c r="F59" s="169" t="s">
        <v>236</v>
      </c>
      <c r="G59" s="171">
        <v>10</v>
      </c>
      <c r="H59" s="172" t="s">
        <v>4</v>
      </c>
      <c r="I59" s="172" t="s">
        <v>4</v>
      </c>
      <c r="J59" s="173">
        <v>0.00054</v>
      </c>
      <c r="K59" s="171">
        <f t="shared" si="2"/>
        <v>0.0054</v>
      </c>
      <c r="L59" s="173">
        <v>0</v>
      </c>
      <c r="M59" s="171">
        <f t="shared" si="3"/>
        <v>0</v>
      </c>
      <c r="N59" s="167">
        <v>21</v>
      </c>
      <c r="O59" s="175">
        <v>8</v>
      </c>
      <c r="P59" s="170" t="s">
        <v>113</v>
      </c>
    </row>
    <row r="60" spans="1:16" s="16" customFormat="1" ht="12.75" customHeight="1">
      <c r="A60" s="169" t="s">
        <v>246</v>
      </c>
      <c r="B60" s="169" t="s">
        <v>177</v>
      </c>
      <c r="C60" s="169" t="s">
        <v>178</v>
      </c>
      <c r="D60" s="170" t="s">
        <v>247</v>
      </c>
      <c r="E60" s="170" t="s">
        <v>248</v>
      </c>
      <c r="F60" s="169" t="s">
        <v>236</v>
      </c>
      <c r="G60" s="171">
        <v>5</v>
      </c>
      <c r="H60" s="172" t="s">
        <v>4</v>
      </c>
      <c r="I60" s="172" t="s">
        <v>4</v>
      </c>
      <c r="J60" s="173">
        <v>0.00121</v>
      </c>
      <c r="K60" s="171">
        <f t="shared" si="2"/>
        <v>0.00605</v>
      </c>
      <c r="L60" s="173">
        <v>0</v>
      </c>
      <c r="M60" s="171">
        <f t="shared" si="3"/>
        <v>0</v>
      </c>
      <c r="N60" s="167">
        <v>21</v>
      </c>
      <c r="O60" s="175">
        <v>8</v>
      </c>
      <c r="P60" s="170" t="s">
        <v>113</v>
      </c>
    </row>
    <row r="61" spans="1:16" s="16" customFormat="1" ht="12.75" customHeight="1">
      <c r="A61" s="169" t="s">
        <v>249</v>
      </c>
      <c r="B61" s="169" t="s">
        <v>177</v>
      </c>
      <c r="C61" s="169" t="s">
        <v>178</v>
      </c>
      <c r="D61" s="170" t="s">
        <v>250</v>
      </c>
      <c r="E61" s="170" t="s">
        <v>251</v>
      </c>
      <c r="F61" s="169" t="s">
        <v>236</v>
      </c>
      <c r="G61" s="171">
        <v>3</v>
      </c>
      <c r="H61" s="172" t="s">
        <v>4</v>
      </c>
      <c r="I61" s="172" t="s">
        <v>4</v>
      </c>
      <c r="J61" s="173">
        <v>0.0015</v>
      </c>
      <c r="K61" s="171">
        <f t="shared" si="2"/>
        <v>0.0045000000000000005</v>
      </c>
      <c r="L61" s="173">
        <v>0</v>
      </c>
      <c r="M61" s="171">
        <f t="shared" si="3"/>
        <v>0</v>
      </c>
      <c r="N61" s="167">
        <v>21</v>
      </c>
      <c r="O61" s="175">
        <v>8</v>
      </c>
      <c r="P61" s="170" t="s">
        <v>113</v>
      </c>
    </row>
    <row r="62" spans="1:16" s="16" customFormat="1" ht="12.75" customHeight="1">
      <c r="A62" s="163" t="s">
        <v>252</v>
      </c>
      <c r="B62" s="163" t="s">
        <v>108</v>
      </c>
      <c r="C62" s="163" t="s">
        <v>207</v>
      </c>
      <c r="D62" s="16" t="s">
        <v>253</v>
      </c>
      <c r="E62" s="16" t="s">
        <v>254</v>
      </c>
      <c r="F62" s="163" t="s">
        <v>201</v>
      </c>
      <c r="G62" s="164">
        <v>94.1</v>
      </c>
      <c r="H62" s="165" t="s">
        <v>4</v>
      </c>
      <c r="I62" s="165" t="s">
        <v>4</v>
      </c>
      <c r="J62" s="166">
        <v>1E-05</v>
      </c>
      <c r="K62" s="164">
        <f t="shared" si="2"/>
        <v>0.000941</v>
      </c>
      <c r="L62" s="166">
        <v>0</v>
      </c>
      <c r="M62" s="164">
        <f t="shared" si="3"/>
        <v>0</v>
      </c>
      <c r="N62" s="167">
        <v>21</v>
      </c>
      <c r="O62" s="168">
        <v>4</v>
      </c>
      <c r="P62" s="16" t="s">
        <v>113</v>
      </c>
    </row>
    <row r="63" spans="1:16" s="16" customFormat="1" ht="12.75" customHeight="1">
      <c r="A63" s="163" t="s">
        <v>255</v>
      </c>
      <c r="B63" s="163" t="s">
        <v>108</v>
      </c>
      <c r="C63" s="163" t="s">
        <v>207</v>
      </c>
      <c r="D63" s="16" t="s">
        <v>256</v>
      </c>
      <c r="E63" s="16" t="s">
        <v>257</v>
      </c>
      <c r="F63" s="163" t="s">
        <v>201</v>
      </c>
      <c r="G63" s="164">
        <v>151.5</v>
      </c>
      <c r="H63" s="165" t="s">
        <v>4</v>
      </c>
      <c r="I63" s="165" t="s">
        <v>4</v>
      </c>
      <c r="J63" s="166">
        <v>1E-05</v>
      </c>
      <c r="K63" s="164">
        <f t="shared" si="2"/>
        <v>0.001515</v>
      </c>
      <c r="L63" s="166">
        <v>0</v>
      </c>
      <c r="M63" s="164">
        <f t="shared" si="3"/>
        <v>0</v>
      </c>
      <c r="N63" s="167">
        <v>21</v>
      </c>
      <c r="O63" s="168">
        <v>4</v>
      </c>
      <c r="P63" s="16" t="s">
        <v>113</v>
      </c>
    </row>
    <row r="64" spans="1:16" s="16" customFormat="1" ht="12.75" customHeight="1">
      <c r="A64" s="163" t="s">
        <v>258</v>
      </c>
      <c r="B64" s="163" t="s">
        <v>108</v>
      </c>
      <c r="C64" s="163" t="s">
        <v>207</v>
      </c>
      <c r="D64" s="16" t="s">
        <v>259</v>
      </c>
      <c r="E64" s="16" t="s">
        <v>260</v>
      </c>
      <c r="F64" s="163" t="s">
        <v>201</v>
      </c>
      <c r="G64" s="164">
        <v>135.5</v>
      </c>
      <c r="H64" s="165" t="s">
        <v>4</v>
      </c>
      <c r="I64" s="165" t="s">
        <v>4</v>
      </c>
      <c r="J64" s="166">
        <v>1E-05</v>
      </c>
      <c r="K64" s="164">
        <f t="shared" si="2"/>
        <v>0.001355</v>
      </c>
      <c r="L64" s="166">
        <v>0</v>
      </c>
      <c r="M64" s="164">
        <f t="shared" si="3"/>
        <v>0</v>
      </c>
      <c r="N64" s="167">
        <v>21</v>
      </c>
      <c r="O64" s="168">
        <v>4</v>
      </c>
      <c r="P64" s="16" t="s">
        <v>113</v>
      </c>
    </row>
    <row r="65" spans="1:16" s="16" customFormat="1" ht="12.75" customHeight="1">
      <c r="A65" s="169" t="s">
        <v>261</v>
      </c>
      <c r="B65" s="169" t="s">
        <v>177</v>
      </c>
      <c r="C65" s="169" t="s">
        <v>178</v>
      </c>
      <c r="D65" s="170" t="s">
        <v>262</v>
      </c>
      <c r="E65" s="170" t="s">
        <v>263</v>
      </c>
      <c r="F65" s="169" t="s">
        <v>236</v>
      </c>
      <c r="G65" s="171">
        <v>23</v>
      </c>
      <c r="H65" s="172" t="s">
        <v>4</v>
      </c>
      <c r="I65" s="172" t="s">
        <v>4</v>
      </c>
      <c r="J65" s="173">
        <v>0.025</v>
      </c>
      <c r="K65" s="171">
        <f t="shared" si="2"/>
        <v>0.5750000000000001</v>
      </c>
      <c r="L65" s="173">
        <v>0</v>
      </c>
      <c r="M65" s="171">
        <f t="shared" si="3"/>
        <v>0</v>
      </c>
      <c r="N65" s="167">
        <v>21</v>
      </c>
      <c r="O65" s="175">
        <v>8</v>
      </c>
      <c r="P65" s="170" t="s">
        <v>113</v>
      </c>
    </row>
    <row r="66" spans="1:16" s="16" customFormat="1" ht="12.75" customHeight="1">
      <c r="A66" s="169" t="s">
        <v>264</v>
      </c>
      <c r="B66" s="169" t="s">
        <v>177</v>
      </c>
      <c r="C66" s="169" t="s">
        <v>178</v>
      </c>
      <c r="D66" s="170" t="s">
        <v>265</v>
      </c>
      <c r="E66" s="170" t="s">
        <v>266</v>
      </c>
      <c r="F66" s="169" t="s">
        <v>236</v>
      </c>
      <c r="G66" s="171">
        <v>26</v>
      </c>
      <c r="H66" s="172" t="s">
        <v>4</v>
      </c>
      <c r="I66" s="172" t="s">
        <v>4</v>
      </c>
      <c r="J66" s="173">
        <v>0.03</v>
      </c>
      <c r="K66" s="171">
        <f t="shared" si="2"/>
        <v>0.78</v>
      </c>
      <c r="L66" s="173">
        <v>0</v>
      </c>
      <c r="M66" s="171">
        <f t="shared" si="3"/>
        <v>0</v>
      </c>
      <c r="N66" s="167">
        <v>21</v>
      </c>
      <c r="O66" s="175">
        <v>8</v>
      </c>
      <c r="P66" s="170" t="s">
        <v>113</v>
      </c>
    </row>
    <row r="67" spans="1:16" s="16" customFormat="1" ht="12.75" customHeight="1">
      <c r="A67" s="169" t="s">
        <v>267</v>
      </c>
      <c r="B67" s="169" t="s">
        <v>177</v>
      </c>
      <c r="C67" s="169" t="s">
        <v>178</v>
      </c>
      <c r="D67" s="170" t="s">
        <v>268</v>
      </c>
      <c r="E67" s="170" t="s">
        <v>269</v>
      </c>
      <c r="F67" s="169" t="s">
        <v>236</v>
      </c>
      <c r="G67" s="171">
        <v>16</v>
      </c>
      <c r="H67" s="172" t="s">
        <v>4</v>
      </c>
      <c r="I67" s="172" t="s">
        <v>4</v>
      </c>
      <c r="J67" s="173">
        <v>0.06</v>
      </c>
      <c r="K67" s="171">
        <f t="shared" si="2"/>
        <v>0.96</v>
      </c>
      <c r="L67" s="173">
        <v>0</v>
      </c>
      <c r="M67" s="171">
        <f t="shared" si="3"/>
        <v>0</v>
      </c>
      <c r="N67" s="167">
        <v>21</v>
      </c>
      <c r="O67" s="175">
        <v>8</v>
      </c>
      <c r="P67" s="170" t="s">
        <v>113</v>
      </c>
    </row>
    <row r="68" spans="1:16" s="16" customFormat="1" ht="12.75" customHeight="1">
      <c r="A68" s="169" t="s">
        <v>270</v>
      </c>
      <c r="B68" s="169" t="s">
        <v>177</v>
      </c>
      <c r="C68" s="169" t="s">
        <v>178</v>
      </c>
      <c r="D68" s="170" t="s">
        <v>271</v>
      </c>
      <c r="E68" s="170" t="s">
        <v>272</v>
      </c>
      <c r="F68" s="169" t="s">
        <v>236</v>
      </c>
      <c r="G68" s="171">
        <v>1</v>
      </c>
      <c r="H68" s="172" t="s">
        <v>4</v>
      </c>
      <c r="I68" s="172" t="s">
        <v>4</v>
      </c>
      <c r="J68" s="173">
        <v>0</v>
      </c>
      <c r="K68" s="171">
        <f t="shared" si="2"/>
        <v>0</v>
      </c>
      <c r="L68" s="173">
        <v>0</v>
      </c>
      <c r="M68" s="171">
        <f t="shared" si="3"/>
        <v>0</v>
      </c>
      <c r="N68" s="167">
        <v>21</v>
      </c>
      <c r="O68" s="175">
        <v>8</v>
      </c>
      <c r="P68" s="170" t="s">
        <v>113</v>
      </c>
    </row>
    <row r="69" spans="1:16" s="16" customFormat="1" ht="12.75" customHeight="1">
      <c r="A69" s="169" t="s">
        <v>273</v>
      </c>
      <c r="B69" s="169" t="s">
        <v>177</v>
      </c>
      <c r="C69" s="169" t="s">
        <v>178</v>
      </c>
      <c r="D69" s="170" t="s">
        <v>274</v>
      </c>
      <c r="E69" s="170" t="s">
        <v>275</v>
      </c>
      <c r="F69" s="169" t="s">
        <v>236</v>
      </c>
      <c r="G69" s="171">
        <v>1</v>
      </c>
      <c r="H69" s="172" t="s">
        <v>4</v>
      </c>
      <c r="I69" s="172" t="s">
        <v>4</v>
      </c>
      <c r="J69" s="173">
        <v>0</v>
      </c>
      <c r="K69" s="171">
        <f t="shared" si="2"/>
        <v>0</v>
      </c>
      <c r="L69" s="173">
        <v>0</v>
      </c>
      <c r="M69" s="171">
        <f t="shared" si="3"/>
        <v>0</v>
      </c>
      <c r="N69" s="167">
        <v>21</v>
      </c>
      <c r="O69" s="175">
        <v>8</v>
      </c>
      <c r="P69" s="170" t="s">
        <v>113</v>
      </c>
    </row>
    <row r="70" spans="1:16" s="16" customFormat="1" ht="12.75" customHeight="1">
      <c r="A70" s="169" t="s">
        <v>276</v>
      </c>
      <c r="B70" s="169" t="s">
        <v>177</v>
      </c>
      <c r="C70" s="169" t="s">
        <v>178</v>
      </c>
      <c r="D70" s="170" t="s">
        <v>277</v>
      </c>
      <c r="E70" s="170" t="s">
        <v>278</v>
      </c>
      <c r="F70" s="169" t="s">
        <v>236</v>
      </c>
      <c r="G70" s="171">
        <v>3</v>
      </c>
      <c r="H70" s="172" t="s">
        <v>4</v>
      </c>
      <c r="I70" s="172" t="s">
        <v>4</v>
      </c>
      <c r="J70" s="173">
        <v>0</v>
      </c>
      <c r="K70" s="171">
        <f t="shared" si="2"/>
        <v>0</v>
      </c>
      <c r="L70" s="173">
        <v>0</v>
      </c>
      <c r="M70" s="171">
        <f t="shared" si="3"/>
        <v>0</v>
      </c>
      <c r="N70" s="167">
        <v>21</v>
      </c>
      <c r="O70" s="175">
        <v>8</v>
      </c>
      <c r="P70" s="170" t="s">
        <v>113</v>
      </c>
    </row>
    <row r="71" spans="1:16" s="16" customFormat="1" ht="12.75" customHeight="1">
      <c r="A71" s="169" t="s">
        <v>279</v>
      </c>
      <c r="B71" s="169" t="s">
        <v>177</v>
      </c>
      <c r="C71" s="169" t="s">
        <v>178</v>
      </c>
      <c r="D71" s="170" t="s">
        <v>280</v>
      </c>
      <c r="E71" s="170" t="s">
        <v>281</v>
      </c>
      <c r="F71" s="169" t="s">
        <v>236</v>
      </c>
      <c r="G71" s="171">
        <v>3</v>
      </c>
      <c r="H71" s="172" t="s">
        <v>4</v>
      </c>
      <c r="I71" s="172" t="s">
        <v>4</v>
      </c>
      <c r="J71" s="173">
        <v>0</v>
      </c>
      <c r="K71" s="171">
        <f t="shared" si="2"/>
        <v>0</v>
      </c>
      <c r="L71" s="173">
        <v>0</v>
      </c>
      <c r="M71" s="171">
        <f t="shared" si="3"/>
        <v>0</v>
      </c>
      <c r="N71" s="167">
        <v>21</v>
      </c>
      <c r="O71" s="175">
        <v>8</v>
      </c>
      <c r="P71" s="170" t="s">
        <v>113</v>
      </c>
    </row>
    <row r="72" spans="1:16" s="16" customFormat="1" ht="12.75" customHeight="1">
      <c r="A72" s="169" t="s">
        <v>282</v>
      </c>
      <c r="B72" s="169" t="s">
        <v>177</v>
      </c>
      <c r="C72" s="169" t="s">
        <v>178</v>
      </c>
      <c r="D72" s="170" t="s">
        <v>283</v>
      </c>
      <c r="E72" s="170" t="s">
        <v>284</v>
      </c>
      <c r="F72" s="169" t="s">
        <v>236</v>
      </c>
      <c r="G72" s="171">
        <v>2</v>
      </c>
      <c r="H72" s="172" t="s">
        <v>4</v>
      </c>
      <c r="I72" s="172" t="s">
        <v>4</v>
      </c>
      <c r="J72" s="173">
        <v>0</v>
      </c>
      <c r="K72" s="171">
        <f t="shared" si="2"/>
        <v>0</v>
      </c>
      <c r="L72" s="173">
        <v>0</v>
      </c>
      <c r="M72" s="171">
        <f t="shared" si="3"/>
        <v>0</v>
      </c>
      <c r="N72" s="167">
        <v>21</v>
      </c>
      <c r="O72" s="175">
        <v>8</v>
      </c>
      <c r="P72" s="170" t="s">
        <v>113</v>
      </c>
    </row>
    <row r="73" spans="1:16" s="16" customFormat="1" ht="12.75" customHeight="1">
      <c r="A73" s="169" t="s">
        <v>285</v>
      </c>
      <c r="B73" s="169" t="s">
        <v>177</v>
      </c>
      <c r="C73" s="169" t="s">
        <v>178</v>
      </c>
      <c r="D73" s="170" t="s">
        <v>286</v>
      </c>
      <c r="E73" s="170" t="s">
        <v>287</v>
      </c>
      <c r="F73" s="169" t="s">
        <v>236</v>
      </c>
      <c r="G73" s="171">
        <v>2</v>
      </c>
      <c r="H73" s="172" t="s">
        <v>4</v>
      </c>
      <c r="I73" s="172" t="s">
        <v>4</v>
      </c>
      <c r="J73" s="173">
        <v>0</v>
      </c>
      <c r="K73" s="171">
        <f t="shared" si="2"/>
        <v>0</v>
      </c>
      <c r="L73" s="173">
        <v>0</v>
      </c>
      <c r="M73" s="171">
        <f t="shared" si="3"/>
        <v>0</v>
      </c>
      <c r="N73" s="167">
        <v>21</v>
      </c>
      <c r="O73" s="175">
        <v>8</v>
      </c>
      <c r="P73" s="170" t="s">
        <v>113</v>
      </c>
    </row>
    <row r="74" spans="1:16" s="16" customFormat="1" ht="12.75" customHeight="1">
      <c r="A74" s="169" t="s">
        <v>288</v>
      </c>
      <c r="B74" s="169" t="s">
        <v>177</v>
      </c>
      <c r="C74" s="169" t="s">
        <v>178</v>
      </c>
      <c r="D74" s="170" t="s">
        <v>289</v>
      </c>
      <c r="E74" s="170" t="s">
        <v>290</v>
      </c>
      <c r="F74" s="169" t="s">
        <v>236</v>
      </c>
      <c r="G74" s="171">
        <v>1</v>
      </c>
      <c r="H74" s="172" t="s">
        <v>4</v>
      </c>
      <c r="I74" s="172" t="s">
        <v>4</v>
      </c>
      <c r="J74" s="173">
        <v>0</v>
      </c>
      <c r="K74" s="171">
        <f t="shared" si="2"/>
        <v>0</v>
      </c>
      <c r="L74" s="173">
        <v>0</v>
      </c>
      <c r="M74" s="171">
        <f t="shared" si="3"/>
        <v>0</v>
      </c>
      <c r="N74" s="167">
        <v>21</v>
      </c>
      <c r="O74" s="175">
        <v>8</v>
      </c>
      <c r="P74" s="170" t="s">
        <v>113</v>
      </c>
    </row>
    <row r="75" spans="1:16" s="16" customFormat="1" ht="12.75" customHeight="1">
      <c r="A75" s="169" t="s">
        <v>291</v>
      </c>
      <c r="B75" s="169" t="s">
        <v>177</v>
      </c>
      <c r="C75" s="169" t="s">
        <v>178</v>
      </c>
      <c r="D75" s="170" t="s">
        <v>292</v>
      </c>
      <c r="E75" s="170" t="s">
        <v>293</v>
      </c>
      <c r="F75" s="169" t="s">
        <v>236</v>
      </c>
      <c r="G75" s="171">
        <v>1</v>
      </c>
      <c r="H75" s="172" t="s">
        <v>4</v>
      </c>
      <c r="I75" s="172" t="s">
        <v>4</v>
      </c>
      <c r="J75" s="173">
        <v>0</v>
      </c>
      <c r="K75" s="171">
        <f t="shared" si="2"/>
        <v>0</v>
      </c>
      <c r="L75" s="173">
        <v>0</v>
      </c>
      <c r="M75" s="171">
        <f t="shared" si="3"/>
        <v>0</v>
      </c>
      <c r="N75" s="167">
        <v>21</v>
      </c>
      <c r="O75" s="175">
        <v>8</v>
      </c>
      <c r="P75" s="170" t="s">
        <v>113</v>
      </c>
    </row>
    <row r="76" spans="1:16" s="16" customFormat="1" ht="12.75" customHeight="1">
      <c r="A76" s="169" t="s">
        <v>294</v>
      </c>
      <c r="B76" s="169" t="s">
        <v>177</v>
      </c>
      <c r="C76" s="169" t="s">
        <v>178</v>
      </c>
      <c r="D76" s="170" t="s">
        <v>295</v>
      </c>
      <c r="E76" s="170" t="s">
        <v>296</v>
      </c>
      <c r="F76" s="169" t="s">
        <v>236</v>
      </c>
      <c r="G76" s="171">
        <v>2</v>
      </c>
      <c r="H76" s="172" t="s">
        <v>4</v>
      </c>
      <c r="I76" s="172" t="s">
        <v>4</v>
      </c>
      <c r="J76" s="173">
        <v>0</v>
      </c>
      <c r="K76" s="171">
        <f t="shared" si="2"/>
        <v>0</v>
      </c>
      <c r="L76" s="173">
        <v>0</v>
      </c>
      <c r="M76" s="171">
        <f t="shared" si="3"/>
        <v>0</v>
      </c>
      <c r="N76" s="167">
        <v>21</v>
      </c>
      <c r="O76" s="175">
        <v>8</v>
      </c>
      <c r="P76" s="170" t="s">
        <v>113</v>
      </c>
    </row>
    <row r="77" spans="1:16" s="16" customFormat="1" ht="12.75" customHeight="1">
      <c r="A77" s="169" t="s">
        <v>297</v>
      </c>
      <c r="B77" s="169" t="s">
        <v>177</v>
      </c>
      <c r="C77" s="169" t="s">
        <v>178</v>
      </c>
      <c r="D77" s="170" t="s">
        <v>298</v>
      </c>
      <c r="E77" s="170" t="s">
        <v>299</v>
      </c>
      <c r="F77" s="169" t="s">
        <v>236</v>
      </c>
      <c r="G77" s="171">
        <v>2</v>
      </c>
      <c r="H77" s="172" t="s">
        <v>4</v>
      </c>
      <c r="I77" s="172" t="s">
        <v>4</v>
      </c>
      <c r="J77" s="173">
        <v>0</v>
      </c>
      <c r="K77" s="171">
        <f t="shared" si="2"/>
        <v>0</v>
      </c>
      <c r="L77" s="173">
        <v>0</v>
      </c>
      <c r="M77" s="171">
        <f t="shared" si="3"/>
        <v>0</v>
      </c>
      <c r="N77" s="167">
        <v>21</v>
      </c>
      <c r="O77" s="175">
        <v>8</v>
      </c>
      <c r="P77" s="170" t="s">
        <v>113</v>
      </c>
    </row>
    <row r="78" spans="1:16" s="16" customFormat="1" ht="12.75" customHeight="1">
      <c r="A78" s="169" t="s">
        <v>300</v>
      </c>
      <c r="B78" s="169" t="s">
        <v>177</v>
      </c>
      <c r="C78" s="169" t="s">
        <v>178</v>
      </c>
      <c r="D78" s="170" t="s">
        <v>301</v>
      </c>
      <c r="E78" s="170" t="s">
        <v>302</v>
      </c>
      <c r="F78" s="169" t="s">
        <v>236</v>
      </c>
      <c r="G78" s="171">
        <v>4</v>
      </c>
      <c r="H78" s="172" t="s">
        <v>4</v>
      </c>
      <c r="I78" s="172" t="s">
        <v>4</v>
      </c>
      <c r="J78" s="173">
        <v>0</v>
      </c>
      <c r="K78" s="171">
        <f t="shared" si="2"/>
        <v>0</v>
      </c>
      <c r="L78" s="173">
        <v>0</v>
      </c>
      <c r="M78" s="171">
        <f t="shared" si="3"/>
        <v>0</v>
      </c>
      <c r="N78" s="167">
        <v>21</v>
      </c>
      <c r="O78" s="175">
        <v>8</v>
      </c>
      <c r="P78" s="170" t="s">
        <v>113</v>
      </c>
    </row>
    <row r="79" spans="1:16" s="16" customFormat="1" ht="12.75" customHeight="1">
      <c r="A79" s="169" t="s">
        <v>303</v>
      </c>
      <c r="B79" s="169" t="s">
        <v>177</v>
      </c>
      <c r="C79" s="169" t="s">
        <v>178</v>
      </c>
      <c r="D79" s="170" t="s">
        <v>304</v>
      </c>
      <c r="E79" s="170" t="s">
        <v>305</v>
      </c>
      <c r="F79" s="169" t="s">
        <v>236</v>
      </c>
      <c r="G79" s="171">
        <v>1</v>
      </c>
      <c r="H79" s="172" t="s">
        <v>4</v>
      </c>
      <c r="I79" s="172" t="s">
        <v>4</v>
      </c>
      <c r="J79" s="173">
        <v>0</v>
      </c>
      <c r="K79" s="171">
        <f t="shared" si="2"/>
        <v>0</v>
      </c>
      <c r="L79" s="173">
        <v>0</v>
      </c>
      <c r="M79" s="171">
        <f t="shared" si="3"/>
        <v>0</v>
      </c>
      <c r="N79" s="167">
        <v>21</v>
      </c>
      <c r="O79" s="175">
        <v>8</v>
      </c>
      <c r="P79" s="170" t="s">
        <v>113</v>
      </c>
    </row>
    <row r="80" spans="1:16" s="16" customFormat="1" ht="12.75" customHeight="1">
      <c r="A80" s="169" t="s">
        <v>306</v>
      </c>
      <c r="B80" s="169" t="s">
        <v>177</v>
      </c>
      <c r="C80" s="169" t="s">
        <v>178</v>
      </c>
      <c r="D80" s="170" t="s">
        <v>307</v>
      </c>
      <c r="E80" s="170" t="s">
        <v>308</v>
      </c>
      <c r="F80" s="169" t="s">
        <v>236</v>
      </c>
      <c r="G80" s="171">
        <v>6</v>
      </c>
      <c r="H80" s="172" t="s">
        <v>4</v>
      </c>
      <c r="I80" s="172" t="s">
        <v>4</v>
      </c>
      <c r="J80" s="173">
        <v>0</v>
      </c>
      <c r="K80" s="171">
        <f t="shared" si="2"/>
        <v>0</v>
      </c>
      <c r="L80" s="173">
        <v>0</v>
      </c>
      <c r="M80" s="171">
        <f t="shared" si="3"/>
        <v>0</v>
      </c>
      <c r="N80" s="167">
        <v>21</v>
      </c>
      <c r="O80" s="175">
        <v>8</v>
      </c>
      <c r="P80" s="170" t="s">
        <v>113</v>
      </c>
    </row>
    <row r="81" spans="1:16" s="16" customFormat="1" ht="12.75" customHeight="1">
      <c r="A81" s="169" t="s">
        <v>309</v>
      </c>
      <c r="B81" s="169" t="s">
        <v>177</v>
      </c>
      <c r="C81" s="169" t="s">
        <v>178</v>
      </c>
      <c r="D81" s="170" t="s">
        <v>310</v>
      </c>
      <c r="E81" s="170" t="s">
        <v>311</v>
      </c>
      <c r="F81" s="169" t="s">
        <v>236</v>
      </c>
      <c r="G81" s="171">
        <v>4</v>
      </c>
      <c r="H81" s="172" t="s">
        <v>4</v>
      </c>
      <c r="I81" s="172" t="s">
        <v>4</v>
      </c>
      <c r="J81" s="173">
        <v>0</v>
      </c>
      <c r="K81" s="171">
        <f t="shared" si="2"/>
        <v>0</v>
      </c>
      <c r="L81" s="173">
        <v>0</v>
      </c>
      <c r="M81" s="171">
        <f t="shared" si="3"/>
        <v>0</v>
      </c>
      <c r="N81" s="167">
        <v>21</v>
      </c>
      <c r="O81" s="175">
        <v>8</v>
      </c>
      <c r="P81" s="170" t="s">
        <v>113</v>
      </c>
    </row>
    <row r="82" spans="1:16" s="16" customFormat="1" ht="12.75" customHeight="1">
      <c r="A82" s="169" t="s">
        <v>312</v>
      </c>
      <c r="B82" s="169" t="s">
        <v>177</v>
      </c>
      <c r="C82" s="169" t="s">
        <v>178</v>
      </c>
      <c r="D82" s="170" t="s">
        <v>313</v>
      </c>
      <c r="E82" s="170" t="s">
        <v>314</v>
      </c>
      <c r="F82" s="169" t="s">
        <v>236</v>
      </c>
      <c r="G82" s="171">
        <v>18</v>
      </c>
      <c r="H82" s="172" t="s">
        <v>4</v>
      </c>
      <c r="I82" s="172" t="s">
        <v>4</v>
      </c>
      <c r="J82" s="173">
        <v>0.09</v>
      </c>
      <c r="K82" s="171">
        <f t="shared" si="2"/>
        <v>1.6199999999999999</v>
      </c>
      <c r="L82" s="173">
        <v>0</v>
      </c>
      <c r="M82" s="171">
        <f t="shared" si="3"/>
        <v>0</v>
      </c>
      <c r="N82" s="167">
        <v>21</v>
      </c>
      <c r="O82" s="175">
        <v>8</v>
      </c>
      <c r="P82" s="170" t="s">
        <v>113</v>
      </c>
    </row>
    <row r="83" spans="1:16" s="16" customFormat="1" ht="12.75" customHeight="1">
      <c r="A83" s="169" t="s">
        <v>315</v>
      </c>
      <c r="B83" s="169" t="s">
        <v>177</v>
      </c>
      <c r="C83" s="169" t="s">
        <v>178</v>
      </c>
      <c r="D83" s="170" t="s">
        <v>316</v>
      </c>
      <c r="E83" s="170" t="s">
        <v>317</v>
      </c>
      <c r="F83" s="169" t="s">
        <v>236</v>
      </c>
      <c r="G83" s="171">
        <v>3</v>
      </c>
      <c r="H83" s="172" t="s">
        <v>4</v>
      </c>
      <c r="I83" s="172" t="s">
        <v>4</v>
      </c>
      <c r="J83" s="173">
        <v>0.07</v>
      </c>
      <c r="K83" s="171">
        <f t="shared" si="2"/>
        <v>0.21000000000000002</v>
      </c>
      <c r="L83" s="173">
        <v>0</v>
      </c>
      <c r="M83" s="171">
        <f t="shared" si="3"/>
        <v>0</v>
      </c>
      <c r="N83" s="167">
        <v>21</v>
      </c>
      <c r="O83" s="175">
        <v>8</v>
      </c>
      <c r="P83" s="170" t="s">
        <v>113</v>
      </c>
    </row>
    <row r="84" spans="1:16" s="16" customFormat="1" ht="12.75" customHeight="1">
      <c r="A84" s="169" t="s">
        <v>318</v>
      </c>
      <c r="B84" s="169" t="s">
        <v>177</v>
      </c>
      <c r="C84" s="169" t="s">
        <v>178</v>
      </c>
      <c r="D84" s="170" t="s">
        <v>319</v>
      </c>
      <c r="E84" s="170" t="s">
        <v>320</v>
      </c>
      <c r="F84" s="169" t="s">
        <v>236</v>
      </c>
      <c r="G84" s="171">
        <v>4</v>
      </c>
      <c r="H84" s="172" t="s">
        <v>4</v>
      </c>
      <c r="I84" s="172" t="s">
        <v>4</v>
      </c>
      <c r="J84" s="173">
        <v>0.03</v>
      </c>
      <c r="K84" s="171">
        <f t="shared" si="2"/>
        <v>0.12</v>
      </c>
      <c r="L84" s="173">
        <v>0</v>
      </c>
      <c r="M84" s="171">
        <f t="shared" si="3"/>
        <v>0</v>
      </c>
      <c r="N84" s="167">
        <v>21</v>
      </c>
      <c r="O84" s="175">
        <v>8</v>
      </c>
      <c r="P84" s="170" t="s">
        <v>113</v>
      </c>
    </row>
    <row r="85" spans="1:16" s="16" customFormat="1" ht="12.75" customHeight="1">
      <c r="A85" s="163" t="s">
        <v>321</v>
      </c>
      <c r="B85" s="163" t="s">
        <v>108</v>
      </c>
      <c r="C85" s="163" t="s">
        <v>207</v>
      </c>
      <c r="D85" s="16" t="s">
        <v>322</v>
      </c>
      <c r="E85" s="16" t="s">
        <v>323</v>
      </c>
      <c r="F85" s="163" t="s">
        <v>236</v>
      </c>
      <c r="G85" s="164">
        <v>15</v>
      </c>
      <c r="H85" s="165" t="s">
        <v>4</v>
      </c>
      <c r="I85" s="165" t="s">
        <v>4</v>
      </c>
      <c r="J85" s="166">
        <v>2E-05</v>
      </c>
      <c r="K85" s="164">
        <f aca="true" t="shared" si="4" ref="K85:K113">G85*J85</f>
        <v>0.00030000000000000003</v>
      </c>
      <c r="L85" s="166">
        <v>0</v>
      </c>
      <c r="M85" s="164">
        <f aca="true" t="shared" si="5" ref="M85:M113">G85*L85</f>
        <v>0</v>
      </c>
      <c r="N85" s="167">
        <v>21</v>
      </c>
      <c r="O85" s="168">
        <v>4</v>
      </c>
      <c r="P85" s="16" t="s">
        <v>113</v>
      </c>
    </row>
    <row r="86" spans="1:16" s="16" customFormat="1" ht="12.75" customHeight="1">
      <c r="A86" s="163" t="s">
        <v>324</v>
      </c>
      <c r="B86" s="163" t="s">
        <v>108</v>
      </c>
      <c r="C86" s="163" t="s">
        <v>207</v>
      </c>
      <c r="D86" s="16" t="s">
        <v>325</v>
      </c>
      <c r="E86" s="16" t="s">
        <v>326</v>
      </c>
      <c r="F86" s="163" t="s">
        <v>236</v>
      </c>
      <c r="G86" s="164">
        <v>10</v>
      </c>
      <c r="H86" s="165" t="s">
        <v>4</v>
      </c>
      <c r="I86" s="165" t="s">
        <v>4</v>
      </c>
      <c r="J86" s="166">
        <v>3E-05</v>
      </c>
      <c r="K86" s="164">
        <f t="shared" si="4"/>
        <v>0.00030000000000000003</v>
      </c>
      <c r="L86" s="166">
        <v>0</v>
      </c>
      <c r="M86" s="164">
        <f t="shared" si="5"/>
        <v>0</v>
      </c>
      <c r="N86" s="167">
        <v>21</v>
      </c>
      <c r="O86" s="168">
        <v>4</v>
      </c>
      <c r="P86" s="16" t="s">
        <v>113</v>
      </c>
    </row>
    <row r="87" spans="1:16" s="16" customFormat="1" ht="12.75" customHeight="1">
      <c r="A87" s="163" t="s">
        <v>327</v>
      </c>
      <c r="B87" s="163" t="s">
        <v>108</v>
      </c>
      <c r="C87" s="163" t="s">
        <v>207</v>
      </c>
      <c r="D87" s="16" t="s">
        <v>328</v>
      </c>
      <c r="E87" s="16" t="s">
        <v>329</v>
      </c>
      <c r="F87" s="163" t="s">
        <v>236</v>
      </c>
      <c r="G87" s="164">
        <v>5</v>
      </c>
      <c r="H87" s="165" t="s">
        <v>4</v>
      </c>
      <c r="I87" s="165" t="s">
        <v>4</v>
      </c>
      <c r="J87" s="166">
        <v>5E-05</v>
      </c>
      <c r="K87" s="164">
        <f t="shared" si="4"/>
        <v>0.00025</v>
      </c>
      <c r="L87" s="166">
        <v>0</v>
      </c>
      <c r="M87" s="164">
        <f t="shared" si="5"/>
        <v>0</v>
      </c>
      <c r="N87" s="167">
        <v>21</v>
      </c>
      <c r="O87" s="168">
        <v>4</v>
      </c>
      <c r="P87" s="16" t="s">
        <v>113</v>
      </c>
    </row>
    <row r="88" spans="1:16" s="16" customFormat="1" ht="12.75" customHeight="1">
      <c r="A88" s="163" t="s">
        <v>330</v>
      </c>
      <c r="B88" s="163" t="s">
        <v>108</v>
      </c>
      <c r="C88" s="163" t="s">
        <v>207</v>
      </c>
      <c r="D88" s="16" t="s">
        <v>331</v>
      </c>
      <c r="E88" s="16" t="s">
        <v>332</v>
      </c>
      <c r="F88" s="163" t="s">
        <v>201</v>
      </c>
      <c r="G88" s="164">
        <v>287</v>
      </c>
      <c r="H88" s="165" t="s">
        <v>4</v>
      </c>
      <c r="I88" s="165" t="s">
        <v>4</v>
      </c>
      <c r="J88" s="166">
        <v>0</v>
      </c>
      <c r="K88" s="164">
        <f t="shared" si="4"/>
        <v>0</v>
      </c>
      <c r="L88" s="166">
        <v>0</v>
      </c>
      <c r="M88" s="164">
        <f t="shared" si="5"/>
        <v>0</v>
      </c>
      <c r="N88" s="167">
        <v>21</v>
      </c>
      <c r="O88" s="168">
        <v>4</v>
      </c>
      <c r="P88" s="16" t="s">
        <v>113</v>
      </c>
    </row>
    <row r="89" spans="1:16" s="16" customFormat="1" ht="12.75" customHeight="1">
      <c r="A89" s="163" t="s">
        <v>333</v>
      </c>
      <c r="B89" s="163" t="s">
        <v>108</v>
      </c>
      <c r="C89" s="163" t="s">
        <v>207</v>
      </c>
      <c r="D89" s="16" t="s">
        <v>334</v>
      </c>
      <c r="E89" s="16" t="s">
        <v>335</v>
      </c>
      <c r="F89" s="163" t="s">
        <v>201</v>
      </c>
      <c r="G89" s="164">
        <v>94.1</v>
      </c>
      <c r="H89" s="165" t="s">
        <v>4</v>
      </c>
      <c r="I89" s="165" t="s">
        <v>4</v>
      </c>
      <c r="J89" s="166">
        <v>0</v>
      </c>
      <c r="K89" s="164">
        <f t="shared" si="4"/>
        <v>0</v>
      </c>
      <c r="L89" s="166">
        <v>0</v>
      </c>
      <c r="M89" s="164">
        <f t="shared" si="5"/>
        <v>0</v>
      </c>
      <c r="N89" s="167">
        <v>21</v>
      </c>
      <c r="O89" s="168">
        <v>4</v>
      </c>
      <c r="P89" s="16" t="s">
        <v>113</v>
      </c>
    </row>
    <row r="90" spans="1:16" s="16" customFormat="1" ht="12.75" customHeight="1">
      <c r="A90" s="163" t="s">
        <v>336</v>
      </c>
      <c r="B90" s="163" t="s">
        <v>108</v>
      </c>
      <c r="C90" s="163" t="s">
        <v>207</v>
      </c>
      <c r="D90" s="16" t="s">
        <v>337</v>
      </c>
      <c r="E90" s="16" t="s">
        <v>338</v>
      </c>
      <c r="F90" s="163" t="s">
        <v>201</v>
      </c>
      <c r="G90" s="164">
        <v>381.1</v>
      </c>
      <c r="H90" s="165" t="s">
        <v>4</v>
      </c>
      <c r="I90" s="165" t="s">
        <v>4</v>
      </c>
      <c r="J90" s="166">
        <v>0</v>
      </c>
      <c r="K90" s="164">
        <f t="shared" si="4"/>
        <v>0</v>
      </c>
      <c r="L90" s="166">
        <v>0</v>
      </c>
      <c r="M90" s="164">
        <f t="shared" si="5"/>
        <v>0</v>
      </c>
      <c r="N90" s="167">
        <v>21</v>
      </c>
      <c r="O90" s="168">
        <v>4</v>
      </c>
      <c r="P90" s="16" t="s">
        <v>113</v>
      </c>
    </row>
    <row r="91" spans="1:16" s="16" customFormat="1" ht="12.75" customHeight="1">
      <c r="A91" s="163" t="s">
        <v>339</v>
      </c>
      <c r="B91" s="163" t="s">
        <v>108</v>
      </c>
      <c r="C91" s="163" t="s">
        <v>207</v>
      </c>
      <c r="D91" s="16" t="s">
        <v>340</v>
      </c>
      <c r="E91" s="16" t="s">
        <v>341</v>
      </c>
      <c r="F91" s="163" t="s">
        <v>236</v>
      </c>
      <c r="G91" s="164">
        <v>1</v>
      </c>
      <c r="H91" s="165" t="s">
        <v>4</v>
      </c>
      <c r="I91" s="165" t="s">
        <v>4</v>
      </c>
      <c r="J91" s="166">
        <v>5.25</v>
      </c>
      <c r="K91" s="164">
        <f t="shared" si="4"/>
        <v>5.25</v>
      </c>
      <c r="L91" s="166">
        <v>0</v>
      </c>
      <c r="M91" s="164">
        <f t="shared" si="5"/>
        <v>0</v>
      </c>
      <c r="N91" s="167">
        <v>21</v>
      </c>
      <c r="O91" s="168">
        <v>4</v>
      </c>
      <c r="P91" s="16" t="s">
        <v>113</v>
      </c>
    </row>
    <row r="92" spans="1:16" s="16" customFormat="1" ht="12.75" customHeight="1">
      <c r="A92" s="169" t="s">
        <v>342</v>
      </c>
      <c r="B92" s="169" t="s">
        <v>177</v>
      </c>
      <c r="C92" s="169" t="s">
        <v>178</v>
      </c>
      <c r="D92" s="170" t="s">
        <v>343</v>
      </c>
      <c r="E92" s="170" t="s">
        <v>344</v>
      </c>
      <c r="F92" s="169" t="s">
        <v>236</v>
      </c>
      <c r="G92" s="171">
        <v>1</v>
      </c>
      <c r="H92" s="172" t="s">
        <v>4</v>
      </c>
      <c r="I92" s="172" t="s">
        <v>4</v>
      </c>
      <c r="J92" s="173">
        <v>0.585</v>
      </c>
      <c r="K92" s="171">
        <f t="shared" si="4"/>
        <v>0.585</v>
      </c>
      <c r="L92" s="173">
        <v>0</v>
      </c>
      <c r="M92" s="171">
        <f t="shared" si="5"/>
        <v>0</v>
      </c>
      <c r="N92" s="167">
        <v>21</v>
      </c>
      <c r="O92" s="175">
        <v>8</v>
      </c>
      <c r="P92" s="170" t="s">
        <v>113</v>
      </c>
    </row>
    <row r="93" spans="1:16" s="16" customFormat="1" ht="12.75" customHeight="1">
      <c r="A93" s="169" t="s">
        <v>345</v>
      </c>
      <c r="B93" s="169" t="s">
        <v>177</v>
      </c>
      <c r="C93" s="169" t="s">
        <v>178</v>
      </c>
      <c r="D93" s="170" t="s">
        <v>346</v>
      </c>
      <c r="E93" s="170" t="s">
        <v>347</v>
      </c>
      <c r="F93" s="169" t="s">
        <v>236</v>
      </c>
      <c r="G93" s="171">
        <v>1</v>
      </c>
      <c r="H93" s="172" t="s">
        <v>4</v>
      </c>
      <c r="I93" s="172" t="s">
        <v>4</v>
      </c>
      <c r="J93" s="173">
        <v>0.504</v>
      </c>
      <c r="K93" s="171">
        <f t="shared" si="4"/>
        <v>0.504</v>
      </c>
      <c r="L93" s="173">
        <v>0</v>
      </c>
      <c r="M93" s="171">
        <f t="shared" si="5"/>
        <v>0</v>
      </c>
      <c r="N93" s="167">
        <v>21</v>
      </c>
      <c r="O93" s="175">
        <v>8</v>
      </c>
      <c r="P93" s="170" t="s">
        <v>113</v>
      </c>
    </row>
    <row r="94" spans="1:16" s="16" customFormat="1" ht="12.75" customHeight="1">
      <c r="A94" s="169" t="s">
        <v>348</v>
      </c>
      <c r="B94" s="169" t="s">
        <v>177</v>
      </c>
      <c r="C94" s="169" t="s">
        <v>178</v>
      </c>
      <c r="D94" s="170" t="s">
        <v>349</v>
      </c>
      <c r="E94" s="170" t="s">
        <v>350</v>
      </c>
      <c r="F94" s="169" t="s">
        <v>236</v>
      </c>
      <c r="G94" s="171">
        <v>1</v>
      </c>
      <c r="H94" s="172" t="s">
        <v>4</v>
      </c>
      <c r="I94" s="172" t="s">
        <v>423</v>
      </c>
      <c r="J94" s="173">
        <v>0.252</v>
      </c>
      <c r="K94" s="171">
        <f t="shared" si="4"/>
        <v>0.252</v>
      </c>
      <c r="L94" s="173">
        <v>0</v>
      </c>
      <c r="M94" s="171">
        <f t="shared" si="5"/>
        <v>0</v>
      </c>
      <c r="N94" s="167">
        <v>21</v>
      </c>
      <c r="O94" s="175">
        <v>8</v>
      </c>
      <c r="P94" s="170" t="s">
        <v>113</v>
      </c>
    </row>
    <row r="95" spans="1:16" s="16" customFormat="1" ht="12.75" customHeight="1">
      <c r="A95" s="169" t="s">
        <v>351</v>
      </c>
      <c r="B95" s="169" t="s">
        <v>177</v>
      </c>
      <c r="C95" s="169" t="s">
        <v>178</v>
      </c>
      <c r="D95" s="170" t="s">
        <v>352</v>
      </c>
      <c r="E95" s="170" t="s">
        <v>353</v>
      </c>
      <c r="F95" s="169" t="s">
        <v>236</v>
      </c>
      <c r="G95" s="171">
        <v>1</v>
      </c>
      <c r="H95" s="172" t="s">
        <v>4</v>
      </c>
      <c r="I95" s="172" t="s">
        <v>4</v>
      </c>
      <c r="J95" s="173">
        <v>0.449</v>
      </c>
      <c r="K95" s="171">
        <f t="shared" si="4"/>
        <v>0.449</v>
      </c>
      <c r="L95" s="173">
        <v>0</v>
      </c>
      <c r="M95" s="171">
        <f t="shared" si="5"/>
        <v>0</v>
      </c>
      <c r="N95" s="167">
        <v>21</v>
      </c>
      <c r="O95" s="175">
        <v>8</v>
      </c>
      <c r="P95" s="170" t="s">
        <v>113</v>
      </c>
    </row>
    <row r="96" spans="1:16" s="16" customFormat="1" ht="12.75" customHeight="1">
      <c r="A96" s="163" t="s">
        <v>354</v>
      </c>
      <c r="B96" s="163" t="s">
        <v>108</v>
      </c>
      <c r="C96" s="163" t="s">
        <v>207</v>
      </c>
      <c r="D96" s="16" t="s">
        <v>355</v>
      </c>
      <c r="E96" s="16" t="s">
        <v>356</v>
      </c>
      <c r="F96" s="163" t="s">
        <v>236</v>
      </c>
      <c r="G96" s="164">
        <v>22</v>
      </c>
      <c r="H96" s="165" t="s">
        <v>4</v>
      </c>
      <c r="I96" s="165" t="s">
        <v>4</v>
      </c>
      <c r="J96" s="166">
        <v>0</v>
      </c>
      <c r="K96" s="164">
        <f t="shared" si="4"/>
        <v>0</v>
      </c>
      <c r="L96" s="166">
        <v>0</v>
      </c>
      <c r="M96" s="164">
        <f t="shared" si="5"/>
        <v>0</v>
      </c>
      <c r="N96" s="167">
        <v>21</v>
      </c>
      <c r="O96" s="168">
        <v>4</v>
      </c>
      <c r="P96" s="16" t="s">
        <v>113</v>
      </c>
    </row>
    <row r="97" spans="1:16" s="16" customFormat="1" ht="12.75" customHeight="1">
      <c r="A97" s="163" t="s">
        <v>357</v>
      </c>
      <c r="B97" s="163" t="s">
        <v>108</v>
      </c>
      <c r="C97" s="163" t="s">
        <v>207</v>
      </c>
      <c r="D97" s="16" t="s">
        <v>358</v>
      </c>
      <c r="E97" s="16" t="s">
        <v>359</v>
      </c>
      <c r="F97" s="163" t="s">
        <v>236</v>
      </c>
      <c r="G97" s="164">
        <v>6</v>
      </c>
      <c r="H97" s="165" t="s">
        <v>4</v>
      </c>
      <c r="I97" s="165" t="s">
        <v>4</v>
      </c>
      <c r="J97" s="166">
        <v>0.25</v>
      </c>
      <c r="K97" s="164">
        <f t="shared" si="4"/>
        <v>1.5</v>
      </c>
      <c r="L97" s="166">
        <v>0</v>
      </c>
      <c r="M97" s="164">
        <f t="shared" si="5"/>
        <v>0</v>
      </c>
      <c r="N97" s="167">
        <v>21</v>
      </c>
      <c r="O97" s="168">
        <v>4</v>
      </c>
      <c r="P97" s="16" t="s">
        <v>113</v>
      </c>
    </row>
    <row r="98" spans="1:16" s="16" customFormat="1" ht="12.75" customHeight="1">
      <c r="A98" s="163" t="s">
        <v>360</v>
      </c>
      <c r="B98" s="163" t="s">
        <v>108</v>
      </c>
      <c r="C98" s="163" t="s">
        <v>207</v>
      </c>
      <c r="D98" s="16" t="s">
        <v>361</v>
      </c>
      <c r="E98" s="16" t="s">
        <v>362</v>
      </c>
      <c r="F98" s="163" t="s">
        <v>236</v>
      </c>
      <c r="G98" s="164">
        <v>7</v>
      </c>
      <c r="H98" s="165" t="s">
        <v>4</v>
      </c>
      <c r="I98" s="165" t="s">
        <v>4</v>
      </c>
      <c r="J98" s="166">
        <v>0</v>
      </c>
      <c r="K98" s="164">
        <f t="shared" si="4"/>
        <v>0</v>
      </c>
      <c r="L98" s="166">
        <v>0</v>
      </c>
      <c r="M98" s="164">
        <f t="shared" si="5"/>
        <v>0</v>
      </c>
      <c r="N98" s="167">
        <v>21</v>
      </c>
      <c r="O98" s="168">
        <v>4</v>
      </c>
      <c r="P98" s="16" t="s">
        <v>113</v>
      </c>
    </row>
    <row r="99" spans="1:16" s="16" customFormat="1" ht="12.75" customHeight="1">
      <c r="A99" s="163" t="s">
        <v>363</v>
      </c>
      <c r="B99" s="163" t="s">
        <v>108</v>
      </c>
      <c r="C99" s="163" t="s">
        <v>207</v>
      </c>
      <c r="D99" s="16" t="s">
        <v>364</v>
      </c>
      <c r="E99" s="16" t="s">
        <v>365</v>
      </c>
      <c r="F99" s="163" t="s">
        <v>236</v>
      </c>
      <c r="G99" s="164">
        <v>1</v>
      </c>
      <c r="H99" s="165" t="s">
        <v>4</v>
      </c>
      <c r="I99" s="165" t="s">
        <v>4</v>
      </c>
      <c r="J99" s="166">
        <v>0.12831</v>
      </c>
      <c r="K99" s="164">
        <f t="shared" si="4"/>
        <v>0.12831</v>
      </c>
      <c r="L99" s="166">
        <v>0</v>
      </c>
      <c r="M99" s="164">
        <f t="shared" si="5"/>
        <v>0</v>
      </c>
      <c r="N99" s="167">
        <v>21</v>
      </c>
      <c r="O99" s="168">
        <v>4</v>
      </c>
      <c r="P99" s="16" t="s">
        <v>113</v>
      </c>
    </row>
    <row r="100" spans="1:16" s="16" customFormat="1" ht="12.75" customHeight="1">
      <c r="A100" s="163" t="s">
        <v>366</v>
      </c>
      <c r="B100" s="163" t="s">
        <v>108</v>
      </c>
      <c r="C100" s="163" t="s">
        <v>207</v>
      </c>
      <c r="D100" s="16" t="s">
        <v>367</v>
      </c>
      <c r="E100" s="16" t="s">
        <v>368</v>
      </c>
      <c r="F100" s="163" t="s">
        <v>236</v>
      </c>
      <c r="G100" s="164">
        <v>1</v>
      </c>
      <c r="H100" s="165" t="s">
        <v>4</v>
      </c>
      <c r="I100" s="165" t="s">
        <v>4</v>
      </c>
      <c r="J100" s="166">
        <v>0.13336</v>
      </c>
      <c r="K100" s="164">
        <f t="shared" si="4"/>
        <v>0.13336</v>
      </c>
      <c r="L100" s="166">
        <v>0</v>
      </c>
      <c r="M100" s="164">
        <f t="shared" si="5"/>
        <v>0</v>
      </c>
      <c r="N100" s="167">
        <v>21</v>
      </c>
      <c r="O100" s="168">
        <v>4</v>
      </c>
      <c r="P100" s="16" t="s">
        <v>113</v>
      </c>
    </row>
    <row r="101" spans="1:16" s="16" customFormat="1" ht="12.75" customHeight="1">
      <c r="A101" s="163" t="s">
        <v>369</v>
      </c>
      <c r="B101" s="163" t="s">
        <v>108</v>
      </c>
      <c r="C101" s="163" t="s">
        <v>207</v>
      </c>
      <c r="D101" s="16" t="s">
        <v>370</v>
      </c>
      <c r="E101" s="16" t="s">
        <v>371</v>
      </c>
      <c r="F101" s="163" t="s">
        <v>236</v>
      </c>
      <c r="G101" s="164">
        <v>2</v>
      </c>
      <c r="H101" s="165" t="s">
        <v>4</v>
      </c>
      <c r="I101" s="165" t="s">
        <v>4</v>
      </c>
      <c r="J101" s="166">
        <v>0.13629</v>
      </c>
      <c r="K101" s="164">
        <f t="shared" si="4"/>
        <v>0.27258</v>
      </c>
      <c r="L101" s="166">
        <v>0</v>
      </c>
      <c r="M101" s="164">
        <f t="shared" si="5"/>
        <v>0</v>
      </c>
      <c r="N101" s="167">
        <v>21</v>
      </c>
      <c r="O101" s="168">
        <v>4</v>
      </c>
      <c r="P101" s="16" t="s">
        <v>113</v>
      </c>
    </row>
    <row r="102" spans="1:16" s="16" customFormat="1" ht="12.75" customHeight="1">
      <c r="A102" s="163" t="s">
        <v>372</v>
      </c>
      <c r="B102" s="163" t="s">
        <v>108</v>
      </c>
      <c r="C102" s="163" t="s">
        <v>207</v>
      </c>
      <c r="D102" s="16" t="s">
        <v>373</v>
      </c>
      <c r="E102" s="16" t="s">
        <v>374</v>
      </c>
      <c r="F102" s="163" t="s">
        <v>236</v>
      </c>
      <c r="G102" s="164">
        <v>1</v>
      </c>
      <c r="H102" s="165" t="s">
        <v>4</v>
      </c>
      <c r="I102" s="165" t="s">
        <v>4</v>
      </c>
      <c r="J102" s="166">
        <v>0.01212</v>
      </c>
      <c r="K102" s="164">
        <f t="shared" si="4"/>
        <v>0.01212</v>
      </c>
      <c r="L102" s="166">
        <v>0</v>
      </c>
      <c r="M102" s="164">
        <f t="shared" si="5"/>
        <v>0</v>
      </c>
      <c r="N102" s="167">
        <v>21</v>
      </c>
      <c r="O102" s="168">
        <v>4</v>
      </c>
      <c r="P102" s="16" t="s">
        <v>113</v>
      </c>
    </row>
    <row r="103" spans="1:16" s="16" customFormat="1" ht="12.75" customHeight="1">
      <c r="A103" s="163" t="s">
        <v>375</v>
      </c>
      <c r="B103" s="163" t="s">
        <v>108</v>
      </c>
      <c r="C103" s="163" t="s">
        <v>207</v>
      </c>
      <c r="D103" s="16" t="s">
        <v>376</v>
      </c>
      <c r="E103" s="16" t="s">
        <v>377</v>
      </c>
      <c r="F103" s="163" t="s">
        <v>236</v>
      </c>
      <c r="G103" s="164">
        <v>2</v>
      </c>
      <c r="H103" s="165" t="s">
        <v>423</v>
      </c>
      <c r="I103" s="165" t="s">
        <v>4</v>
      </c>
      <c r="J103" s="166">
        <v>0.02424</v>
      </c>
      <c r="K103" s="164">
        <f t="shared" si="4"/>
        <v>0.04848</v>
      </c>
      <c r="L103" s="166">
        <v>0</v>
      </c>
      <c r="M103" s="164">
        <f t="shared" si="5"/>
        <v>0</v>
      </c>
      <c r="N103" s="167">
        <v>21</v>
      </c>
      <c r="O103" s="168">
        <v>4</v>
      </c>
      <c r="P103" s="16" t="s">
        <v>113</v>
      </c>
    </row>
    <row r="104" spans="1:16" s="16" customFormat="1" ht="12.75" customHeight="1">
      <c r="A104" s="163" t="s">
        <v>378</v>
      </c>
      <c r="B104" s="163" t="s">
        <v>108</v>
      </c>
      <c r="C104" s="163" t="s">
        <v>207</v>
      </c>
      <c r="D104" s="16" t="s">
        <v>379</v>
      </c>
      <c r="E104" s="16" t="s">
        <v>380</v>
      </c>
      <c r="F104" s="163" t="s">
        <v>236</v>
      </c>
      <c r="G104" s="164">
        <v>1</v>
      </c>
      <c r="H104" s="165" t="s">
        <v>4</v>
      </c>
      <c r="I104" s="165" t="s">
        <v>4</v>
      </c>
      <c r="J104" s="166">
        <v>0.03636</v>
      </c>
      <c r="K104" s="164">
        <f t="shared" si="4"/>
        <v>0.03636</v>
      </c>
      <c r="L104" s="166">
        <v>0</v>
      </c>
      <c r="M104" s="164">
        <f t="shared" si="5"/>
        <v>0</v>
      </c>
      <c r="N104" s="167">
        <v>21</v>
      </c>
      <c r="O104" s="168">
        <v>4</v>
      </c>
      <c r="P104" s="16" t="s">
        <v>113</v>
      </c>
    </row>
    <row r="105" spans="1:16" s="16" customFormat="1" ht="12.75" customHeight="1">
      <c r="A105" s="163" t="s">
        <v>381</v>
      </c>
      <c r="B105" s="163" t="s">
        <v>108</v>
      </c>
      <c r="C105" s="163" t="s">
        <v>207</v>
      </c>
      <c r="D105" s="16" t="s">
        <v>382</v>
      </c>
      <c r="E105" s="16" t="s">
        <v>383</v>
      </c>
      <c r="F105" s="163" t="s">
        <v>236</v>
      </c>
      <c r="G105" s="164">
        <v>4</v>
      </c>
      <c r="H105" s="165" t="s">
        <v>4</v>
      </c>
      <c r="I105" s="165" t="s">
        <v>423</v>
      </c>
      <c r="J105" s="166">
        <v>0</v>
      </c>
      <c r="K105" s="164">
        <f t="shared" si="4"/>
        <v>0</v>
      </c>
      <c r="L105" s="166">
        <v>0</v>
      </c>
      <c r="M105" s="164">
        <f t="shared" si="5"/>
        <v>0</v>
      </c>
      <c r="N105" s="167">
        <v>21</v>
      </c>
      <c r="O105" s="168">
        <v>4</v>
      </c>
      <c r="P105" s="16" t="s">
        <v>113</v>
      </c>
    </row>
    <row r="106" spans="1:16" s="16" customFormat="1" ht="12.75" customHeight="1">
      <c r="A106" s="163" t="s">
        <v>384</v>
      </c>
      <c r="B106" s="163" t="s">
        <v>108</v>
      </c>
      <c r="C106" s="163" t="s">
        <v>207</v>
      </c>
      <c r="D106" s="16" t="s">
        <v>385</v>
      </c>
      <c r="E106" s="16" t="s">
        <v>386</v>
      </c>
      <c r="F106" s="163" t="s">
        <v>236</v>
      </c>
      <c r="G106" s="164">
        <v>2</v>
      </c>
      <c r="H106" s="165" t="s">
        <v>4</v>
      </c>
      <c r="I106" s="165" t="s">
        <v>4</v>
      </c>
      <c r="J106" s="166">
        <v>0.11413</v>
      </c>
      <c r="K106" s="164">
        <f t="shared" si="4"/>
        <v>0.22826</v>
      </c>
      <c r="L106" s="166">
        <v>0</v>
      </c>
      <c r="M106" s="164">
        <f t="shared" si="5"/>
        <v>0</v>
      </c>
      <c r="N106" s="167">
        <v>21</v>
      </c>
      <c r="O106" s="168">
        <v>4</v>
      </c>
      <c r="P106" s="16" t="s">
        <v>113</v>
      </c>
    </row>
    <row r="107" spans="1:16" s="16" customFormat="1" ht="12.75" customHeight="1">
      <c r="A107" s="163" t="s">
        <v>387</v>
      </c>
      <c r="B107" s="163" t="s">
        <v>108</v>
      </c>
      <c r="C107" s="163" t="s">
        <v>207</v>
      </c>
      <c r="D107" s="16" t="s">
        <v>388</v>
      </c>
      <c r="E107" s="16" t="s">
        <v>389</v>
      </c>
      <c r="F107" s="163" t="s">
        <v>236</v>
      </c>
      <c r="G107" s="164">
        <v>2</v>
      </c>
      <c r="H107" s="165" t="s">
        <v>4</v>
      </c>
      <c r="I107" s="165" t="s">
        <v>4</v>
      </c>
      <c r="J107" s="166">
        <v>0.13635</v>
      </c>
      <c r="K107" s="164">
        <f t="shared" si="4"/>
        <v>0.2727</v>
      </c>
      <c r="L107" s="166">
        <v>0</v>
      </c>
      <c r="M107" s="164">
        <f t="shared" si="5"/>
        <v>0</v>
      </c>
      <c r="N107" s="167">
        <v>21</v>
      </c>
      <c r="O107" s="168">
        <v>4</v>
      </c>
      <c r="P107" s="16" t="s">
        <v>113</v>
      </c>
    </row>
    <row r="108" spans="1:16" s="16" customFormat="1" ht="12.75" customHeight="1">
      <c r="A108" s="163" t="s">
        <v>390</v>
      </c>
      <c r="B108" s="163" t="s">
        <v>108</v>
      </c>
      <c r="C108" s="163" t="s">
        <v>207</v>
      </c>
      <c r="D108" s="16" t="s">
        <v>391</v>
      </c>
      <c r="E108" s="16" t="s">
        <v>392</v>
      </c>
      <c r="F108" s="163" t="s">
        <v>236</v>
      </c>
      <c r="G108" s="164">
        <v>1</v>
      </c>
      <c r="H108" s="165" t="s">
        <v>4</v>
      </c>
      <c r="I108" s="165" t="s">
        <v>4</v>
      </c>
      <c r="J108" s="166">
        <v>0.1958</v>
      </c>
      <c r="K108" s="164">
        <f t="shared" si="4"/>
        <v>0.1958</v>
      </c>
      <c r="L108" s="166">
        <v>0</v>
      </c>
      <c r="M108" s="164">
        <f t="shared" si="5"/>
        <v>0</v>
      </c>
      <c r="N108" s="167">
        <v>21</v>
      </c>
      <c r="O108" s="168">
        <v>4</v>
      </c>
      <c r="P108" s="16" t="s">
        <v>113</v>
      </c>
    </row>
    <row r="109" spans="1:16" s="16" customFormat="1" ht="12.75" customHeight="1">
      <c r="A109" s="163" t="s">
        <v>393</v>
      </c>
      <c r="B109" s="163" t="s">
        <v>108</v>
      </c>
      <c r="C109" s="163" t="s">
        <v>207</v>
      </c>
      <c r="D109" s="16" t="s">
        <v>394</v>
      </c>
      <c r="E109" s="16" t="s">
        <v>395</v>
      </c>
      <c r="F109" s="163" t="s">
        <v>236</v>
      </c>
      <c r="G109" s="164">
        <v>1</v>
      </c>
      <c r="H109" s="165" t="s">
        <v>4</v>
      </c>
      <c r="I109" s="165" t="s">
        <v>4</v>
      </c>
      <c r="J109" s="166">
        <v>0.19984</v>
      </c>
      <c r="K109" s="164">
        <f t="shared" si="4"/>
        <v>0.19984</v>
      </c>
      <c r="L109" s="166">
        <v>0</v>
      </c>
      <c r="M109" s="164">
        <f t="shared" si="5"/>
        <v>0</v>
      </c>
      <c r="N109" s="167">
        <v>21</v>
      </c>
      <c r="O109" s="168">
        <v>4</v>
      </c>
      <c r="P109" s="16" t="s">
        <v>113</v>
      </c>
    </row>
    <row r="110" spans="1:16" s="16" customFormat="1" ht="12.75" customHeight="1">
      <c r="A110" s="163" t="s">
        <v>396</v>
      </c>
      <c r="B110" s="163" t="s">
        <v>108</v>
      </c>
      <c r="C110" s="163" t="s">
        <v>207</v>
      </c>
      <c r="D110" s="16" t="s">
        <v>397</v>
      </c>
      <c r="E110" s="16" t="s">
        <v>398</v>
      </c>
      <c r="F110" s="163" t="s">
        <v>236</v>
      </c>
      <c r="G110" s="164">
        <v>1</v>
      </c>
      <c r="H110" s="165" t="s">
        <v>4</v>
      </c>
      <c r="I110" s="165" t="s">
        <v>4</v>
      </c>
      <c r="J110" s="166">
        <v>0.0315</v>
      </c>
      <c r="K110" s="164">
        <f t="shared" si="4"/>
        <v>0.0315</v>
      </c>
      <c r="L110" s="166">
        <v>0</v>
      </c>
      <c r="M110" s="164">
        <f t="shared" si="5"/>
        <v>0</v>
      </c>
      <c r="N110" s="167">
        <v>21</v>
      </c>
      <c r="O110" s="168">
        <v>4</v>
      </c>
      <c r="P110" s="16" t="s">
        <v>113</v>
      </c>
    </row>
    <row r="111" spans="1:16" s="16" customFormat="1" ht="12.75" customHeight="1">
      <c r="A111" s="163" t="s">
        <v>399</v>
      </c>
      <c r="B111" s="163" t="s">
        <v>108</v>
      </c>
      <c r="C111" s="163" t="s">
        <v>207</v>
      </c>
      <c r="D111" s="16" t="s">
        <v>400</v>
      </c>
      <c r="E111" s="16" t="s">
        <v>401</v>
      </c>
      <c r="F111" s="163" t="s">
        <v>236</v>
      </c>
      <c r="G111" s="164">
        <v>3</v>
      </c>
      <c r="H111" s="165" t="s">
        <v>4</v>
      </c>
      <c r="I111" s="165" t="s">
        <v>4</v>
      </c>
      <c r="J111" s="166">
        <v>0.07291</v>
      </c>
      <c r="K111" s="164">
        <f t="shared" si="4"/>
        <v>0.21873</v>
      </c>
      <c r="L111" s="166">
        <v>0</v>
      </c>
      <c r="M111" s="164">
        <f t="shared" si="5"/>
        <v>0</v>
      </c>
      <c r="N111" s="167">
        <v>21</v>
      </c>
      <c r="O111" s="168">
        <v>4</v>
      </c>
      <c r="P111" s="16" t="s">
        <v>113</v>
      </c>
    </row>
    <row r="112" spans="1:16" s="16" customFormat="1" ht="12.75" customHeight="1">
      <c r="A112" s="163" t="s">
        <v>402</v>
      </c>
      <c r="B112" s="163" t="s">
        <v>108</v>
      </c>
      <c r="C112" s="163" t="s">
        <v>207</v>
      </c>
      <c r="D112" s="16" t="s">
        <v>403</v>
      </c>
      <c r="E112" s="16" t="s">
        <v>404</v>
      </c>
      <c r="F112" s="163" t="s">
        <v>236</v>
      </c>
      <c r="G112" s="164">
        <v>1</v>
      </c>
      <c r="H112" s="165" t="s">
        <v>4</v>
      </c>
      <c r="I112" s="165" t="s">
        <v>4</v>
      </c>
      <c r="J112" s="166">
        <v>0.37701</v>
      </c>
      <c r="K112" s="164">
        <f t="shared" si="4"/>
        <v>0.37701</v>
      </c>
      <c r="L112" s="166">
        <v>0</v>
      </c>
      <c r="M112" s="164">
        <f t="shared" si="5"/>
        <v>0</v>
      </c>
      <c r="N112" s="167">
        <v>21</v>
      </c>
      <c r="O112" s="168">
        <v>4</v>
      </c>
      <c r="P112" s="16" t="s">
        <v>113</v>
      </c>
    </row>
    <row r="113" spans="1:16" s="16" customFormat="1" ht="12.75" customHeight="1">
      <c r="A113" s="163" t="s">
        <v>405</v>
      </c>
      <c r="B113" s="163" t="s">
        <v>108</v>
      </c>
      <c r="C113" s="163" t="s">
        <v>207</v>
      </c>
      <c r="D113" s="16" t="s">
        <v>406</v>
      </c>
      <c r="E113" s="16" t="s">
        <v>407</v>
      </c>
      <c r="F113" s="163" t="s">
        <v>236</v>
      </c>
      <c r="G113" s="164">
        <v>1</v>
      </c>
      <c r="H113" s="165" t="s">
        <v>4</v>
      </c>
      <c r="I113" s="165" t="s">
        <v>4</v>
      </c>
      <c r="J113" s="166">
        <v>0.44973</v>
      </c>
      <c r="K113" s="164">
        <f t="shared" si="4"/>
        <v>0.44973</v>
      </c>
      <c r="L113" s="166">
        <v>0</v>
      </c>
      <c r="M113" s="164">
        <f t="shared" si="5"/>
        <v>0</v>
      </c>
      <c r="N113" s="167">
        <v>21</v>
      </c>
      <c r="O113" s="168">
        <v>4</v>
      </c>
      <c r="P113" s="16" t="s">
        <v>113</v>
      </c>
    </row>
    <row r="114" spans="2:16" s="135" customFormat="1" ht="12.75" customHeight="1">
      <c r="B114" s="140" t="s">
        <v>64</v>
      </c>
      <c r="D114" s="141" t="s">
        <v>137</v>
      </c>
      <c r="E114" s="141" t="s">
        <v>408</v>
      </c>
      <c r="I114" s="142" t="s">
        <v>4</v>
      </c>
      <c r="K114" s="143">
        <f>K115+K116+K117</f>
        <v>13.41971</v>
      </c>
      <c r="M114" s="143">
        <f>M115+M116+M117</f>
        <v>0</v>
      </c>
      <c r="N114" s="167" t="s">
        <v>4</v>
      </c>
      <c r="P114" s="141" t="s">
        <v>11</v>
      </c>
    </row>
    <row r="115" spans="1:16" s="16" customFormat="1" ht="12.75" customHeight="1">
      <c r="A115" s="163" t="s">
        <v>409</v>
      </c>
      <c r="B115" s="163" t="s">
        <v>108</v>
      </c>
      <c r="C115" s="163" t="s">
        <v>212</v>
      </c>
      <c r="D115" s="16" t="s">
        <v>410</v>
      </c>
      <c r="E115" s="16" t="s">
        <v>411</v>
      </c>
      <c r="F115" s="163" t="s">
        <v>201</v>
      </c>
      <c r="G115" s="164">
        <v>71</v>
      </c>
      <c r="H115" s="165" t="s">
        <v>4</v>
      </c>
      <c r="I115" s="165" t="s">
        <v>4</v>
      </c>
      <c r="J115" s="166">
        <v>0.13101</v>
      </c>
      <c r="K115" s="164">
        <f>G115*J115</f>
        <v>9.30171</v>
      </c>
      <c r="L115" s="166">
        <v>0</v>
      </c>
      <c r="M115" s="164">
        <f>G115*L115</f>
        <v>0</v>
      </c>
      <c r="N115" s="167">
        <v>21</v>
      </c>
      <c r="O115" s="168">
        <v>4</v>
      </c>
      <c r="P115" s="16" t="s">
        <v>113</v>
      </c>
    </row>
    <row r="116" spans="1:16" s="16" customFormat="1" ht="12.75" customHeight="1">
      <c r="A116" s="169" t="s">
        <v>412</v>
      </c>
      <c r="B116" s="169" t="s">
        <v>177</v>
      </c>
      <c r="C116" s="169" t="s">
        <v>178</v>
      </c>
      <c r="D116" s="170" t="s">
        <v>413</v>
      </c>
      <c r="E116" s="170" t="s">
        <v>414</v>
      </c>
      <c r="F116" s="169" t="s">
        <v>236</v>
      </c>
      <c r="G116" s="171">
        <v>142</v>
      </c>
      <c r="H116" s="172" t="s">
        <v>4</v>
      </c>
      <c r="I116" s="172" t="s">
        <v>4</v>
      </c>
      <c r="J116" s="173">
        <v>0.029</v>
      </c>
      <c r="K116" s="171">
        <f>G116*J116</f>
        <v>4.118</v>
      </c>
      <c r="L116" s="173">
        <v>0</v>
      </c>
      <c r="M116" s="171">
        <f>G116*L116</f>
        <v>0</v>
      </c>
      <c r="N116" s="167">
        <v>21</v>
      </c>
      <c r="O116" s="175">
        <v>8</v>
      </c>
      <c r="P116" s="170" t="s">
        <v>113</v>
      </c>
    </row>
    <row r="117" spans="2:16" s="135" customFormat="1" ht="12.75" customHeight="1">
      <c r="B117" s="144" t="s">
        <v>64</v>
      </c>
      <c r="D117" s="145" t="s">
        <v>415</v>
      </c>
      <c r="E117" s="145" t="s">
        <v>416</v>
      </c>
      <c r="H117" s="135" t="s">
        <v>4</v>
      </c>
      <c r="I117" s="146" t="s">
        <v>4</v>
      </c>
      <c r="K117" s="147">
        <f>K118</f>
        <v>0</v>
      </c>
      <c r="M117" s="147">
        <f>M118</f>
        <v>0</v>
      </c>
      <c r="N117" s="167">
        <v>21</v>
      </c>
      <c r="P117" s="145" t="s">
        <v>113</v>
      </c>
    </row>
    <row r="118" spans="1:16" s="16" customFormat="1" ht="12.75" customHeight="1">
      <c r="A118" s="163" t="s">
        <v>417</v>
      </c>
      <c r="B118" s="163" t="s">
        <v>108</v>
      </c>
      <c r="C118" s="163" t="s">
        <v>207</v>
      </c>
      <c r="D118" s="16" t="s">
        <v>418</v>
      </c>
      <c r="E118" s="16" t="s">
        <v>419</v>
      </c>
      <c r="F118" s="163" t="s">
        <v>170</v>
      </c>
      <c r="G118" s="164">
        <v>1335.362</v>
      </c>
      <c r="H118" s="165" t="s">
        <v>4</v>
      </c>
      <c r="I118" s="165" t="s">
        <v>4</v>
      </c>
      <c r="J118" s="166">
        <v>0</v>
      </c>
      <c r="K118" s="164">
        <f>G118*J118</f>
        <v>0</v>
      </c>
      <c r="L118" s="166">
        <v>0</v>
      </c>
      <c r="M118" s="164">
        <f>G118*L118</f>
        <v>0</v>
      </c>
      <c r="N118" s="167">
        <v>21</v>
      </c>
      <c r="O118" s="168">
        <v>4</v>
      </c>
      <c r="P118" s="16" t="s">
        <v>117</v>
      </c>
    </row>
    <row r="119" spans="5:13" s="148" customFormat="1" ht="12.75" customHeight="1">
      <c r="E119" s="149" t="s">
        <v>89</v>
      </c>
      <c r="I119" s="150" t="s">
        <v>423</v>
      </c>
      <c r="K119" s="151">
        <f>K14</f>
        <v>1335.36196285</v>
      </c>
      <c r="M119" s="151">
        <f>M14</f>
        <v>0</v>
      </c>
    </row>
    <row r="120" ht="11.25" customHeight="1">
      <c r="I120" s="1" t="s">
        <v>4</v>
      </c>
    </row>
    <row r="122" ht="11.25" customHeight="1">
      <c r="I122" s="1" t="s">
        <v>4</v>
      </c>
    </row>
  </sheetData>
  <sheetProtection/>
  <printOptions horizontalCentered="1"/>
  <pageMargins left="0.787401556968689" right="0.787401556968689" top="0.5905511975288391" bottom="0.5905511975288391" header="0" footer="0"/>
  <pageSetup fitToHeight="999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9"/>
  <sheetViews>
    <sheetView showGridLines="0" zoomScalePageLayoutView="0" workbookViewId="0" topLeftCell="A1">
      <pane ySplit="13" topLeftCell="A119" activePane="bottomLeft" state="frozen"/>
      <selection pane="topLeft" activeCell="A1" sqref="A1"/>
      <selection pane="bottomLeft" activeCell="A2" sqref="A2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7" t="s">
        <v>422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  <c r="P1" s="153"/>
    </row>
    <row r="2" spans="1:16" ht="11.25" customHeight="1">
      <c r="A2" s="119" t="s">
        <v>77</v>
      </c>
      <c r="B2" s="120"/>
      <c r="C2" s="120" t="str">
        <f>'Krycí list'!E5</f>
        <v>Rozšíření dešťové kanalizace veř. pohřebiště</v>
      </c>
      <c r="D2" s="120"/>
      <c r="E2" s="120"/>
      <c r="F2" s="120"/>
      <c r="G2" s="120"/>
      <c r="H2" s="120"/>
      <c r="I2" s="120"/>
      <c r="J2" s="120"/>
      <c r="K2" s="120"/>
      <c r="L2" s="152"/>
      <c r="M2" s="152"/>
      <c r="N2" s="152"/>
      <c r="O2" s="153"/>
      <c r="P2" s="153"/>
    </row>
    <row r="3" spans="1:16" ht="11.25" customHeight="1">
      <c r="A3" s="119" t="s">
        <v>78</v>
      </c>
      <c r="B3" s="120"/>
      <c r="C3" s="120" t="str">
        <f>'Krycí list'!E7</f>
        <v>Kanalizace</v>
      </c>
      <c r="D3" s="120"/>
      <c r="E3" s="120"/>
      <c r="F3" s="120"/>
      <c r="G3" s="120"/>
      <c r="H3" s="120"/>
      <c r="I3" s="120"/>
      <c r="J3" s="120"/>
      <c r="K3" s="120"/>
      <c r="L3" s="152"/>
      <c r="M3" s="152"/>
      <c r="N3" s="152"/>
      <c r="O3" s="153"/>
      <c r="P3" s="153"/>
    </row>
    <row r="4" spans="1:16" ht="11.25" customHeight="1">
      <c r="A4" s="119" t="s">
        <v>79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52"/>
      <c r="M4" s="152"/>
      <c r="N4" s="152"/>
      <c r="O4" s="153"/>
      <c r="P4" s="153"/>
    </row>
    <row r="5" spans="1:16" ht="11.25" customHeight="1">
      <c r="A5" s="120" t="s">
        <v>91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52"/>
      <c r="M5" s="152"/>
      <c r="N5" s="152"/>
      <c r="O5" s="153"/>
      <c r="P5" s="153"/>
    </row>
    <row r="6" spans="1:16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52"/>
      <c r="M6" s="152"/>
      <c r="N6" s="152"/>
      <c r="O6" s="153"/>
      <c r="P6" s="153"/>
    </row>
    <row r="7" spans="1:16" ht="11.25" customHeight="1">
      <c r="A7" s="120" t="s">
        <v>81</v>
      </c>
      <c r="B7" s="120"/>
      <c r="C7" s="120" t="str">
        <f>'Krycí list'!E26</f>
        <v>SMO Mob Vítkovice</v>
      </c>
      <c r="D7" s="120"/>
      <c r="E7" s="120"/>
      <c r="F7" s="120"/>
      <c r="G7" s="120"/>
      <c r="H7" s="120"/>
      <c r="I7" s="120"/>
      <c r="J7" s="120"/>
      <c r="K7" s="120"/>
      <c r="L7" s="152"/>
      <c r="M7" s="152"/>
      <c r="N7" s="152"/>
      <c r="O7" s="153"/>
      <c r="P7" s="153"/>
    </row>
    <row r="8" spans="1:16" ht="11.25" customHeight="1">
      <c r="A8" s="120" t="s">
        <v>82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52"/>
      <c r="M8" s="152"/>
      <c r="N8" s="152"/>
      <c r="O8" s="153"/>
      <c r="P8" s="153"/>
    </row>
    <row r="9" spans="1:16" ht="11.25" customHeight="1">
      <c r="A9" s="120" t="s">
        <v>83</v>
      </c>
      <c r="B9" s="120"/>
      <c r="C9" s="120" t="s">
        <v>421</v>
      </c>
      <c r="D9" s="120"/>
      <c r="E9" s="120"/>
      <c r="F9" s="120"/>
      <c r="G9" s="120"/>
      <c r="H9" s="120"/>
      <c r="I9" s="120"/>
      <c r="J9" s="120"/>
      <c r="K9" s="120"/>
      <c r="L9" s="152"/>
      <c r="M9" s="152"/>
      <c r="N9" s="152"/>
      <c r="O9" s="153"/>
      <c r="P9" s="153"/>
    </row>
    <row r="10" spans="1:16" ht="5.2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153"/>
    </row>
    <row r="11" spans="1:16" ht="21.75" customHeight="1">
      <c r="A11" s="124" t="s">
        <v>92</v>
      </c>
      <c r="B11" s="125" t="s">
        <v>93</v>
      </c>
      <c r="C11" s="125" t="s">
        <v>94</v>
      </c>
      <c r="D11" s="125" t="s">
        <v>95</v>
      </c>
      <c r="E11" s="125" t="s">
        <v>85</v>
      </c>
      <c r="F11" s="125" t="s">
        <v>96</v>
      </c>
      <c r="G11" s="125" t="s">
        <v>97</v>
      </c>
      <c r="H11" s="125" t="s">
        <v>98</v>
      </c>
      <c r="I11" s="125" t="s">
        <v>86</v>
      </c>
      <c r="J11" s="125" t="s">
        <v>99</v>
      </c>
      <c r="K11" s="125" t="s">
        <v>87</v>
      </c>
      <c r="L11" s="125" t="s">
        <v>100</v>
      </c>
      <c r="M11" s="125" t="s">
        <v>101</v>
      </c>
      <c r="N11" s="126" t="s">
        <v>102</v>
      </c>
      <c r="O11" s="154" t="s">
        <v>103</v>
      </c>
      <c r="P11" s="155" t="s">
        <v>104</v>
      </c>
    </row>
    <row r="12" spans="1:16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>
        <v>10</v>
      </c>
      <c r="O12" s="156">
        <v>11</v>
      </c>
      <c r="P12" s="157">
        <v>12</v>
      </c>
    </row>
    <row r="13" spans="1:16" ht="3.7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58"/>
    </row>
    <row r="14" spans="1:16" s="135" customFormat="1" ht="12.75" customHeight="1">
      <c r="A14" s="159"/>
      <c r="B14" s="160" t="s">
        <v>64</v>
      </c>
      <c r="C14" s="159"/>
      <c r="D14" s="159" t="s">
        <v>43</v>
      </c>
      <c r="E14" s="159" t="s">
        <v>105</v>
      </c>
      <c r="F14" s="159"/>
      <c r="G14" s="159"/>
      <c r="H14" s="159"/>
      <c r="I14" s="161"/>
      <c r="J14" s="159"/>
      <c r="K14" s="162">
        <f>K15+K40+K46+K48+K52+K114</f>
        <v>100.31858389000001</v>
      </c>
      <c r="L14" s="159"/>
      <c r="M14" s="162">
        <f>M15+M40+M46+M48+M52+M114</f>
        <v>0</v>
      </c>
      <c r="N14" s="159"/>
      <c r="P14" s="137" t="s">
        <v>106</v>
      </c>
    </row>
    <row r="15" spans="2:16" s="135" customFormat="1" ht="12.75" customHeight="1">
      <c r="B15" s="140" t="s">
        <v>64</v>
      </c>
      <c r="D15" s="141" t="s">
        <v>11</v>
      </c>
      <c r="E15" s="141" t="s">
        <v>107</v>
      </c>
      <c r="I15" s="142"/>
      <c r="K15" s="143">
        <f>SUM(K16:K39)</f>
        <v>0</v>
      </c>
      <c r="M15" s="143">
        <f>SUM(M16:M39)</f>
        <v>0</v>
      </c>
      <c r="P15" s="141" t="s">
        <v>11</v>
      </c>
    </row>
    <row r="16" spans="1:16" s="16" customFormat="1" ht="12.75" customHeight="1">
      <c r="A16" s="163" t="s">
        <v>11</v>
      </c>
      <c r="B16" s="163" t="s">
        <v>108</v>
      </c>
      <c r="C16" s="163" t="s">
        <v>109</v>
      </c>
      <c r="D16" s="16" t="s">
        <v>110</v>
      </c>
      <c r="E16" s="16" t="s">
        <v>111</v>
      </c>
      <c r="F16" s="163" t="s">
        <v>112</v>
      </c>
      <c r="G16" s="164">
        <v>30</v>
      </c>
      <c r="H16" s="165">
        <v>73.9</v>
      </c>
      <c r="I16" s="165"/>
      <c r="J16" s="166"/>
      <c r="K16" s="164"/>
      <c r="L16" s="166"/>
      <c r="M16" s="164"/>
      <c r="N16" s="167"/>
      <c r="O16" s="168">
        <v>4</v>
      </c>
      <c r="P16" s="16" t="s">
        <v>113</v>
      </c>
    </row>
    <row r="17" spans="1:16" s="16" customFormat="1" ht="12.75" customHeight="1">
      <c r="A17" s="163" t="s">
        <v>113</v>
      </c>
      <c r="B17" s="163" t="s">
        <v>108</v>
      </c>
      <c r="C17" s="163" t="s">
        <v>109</v>
      </c>
      <c r="D17" s="16" t="s">
        <v>114</v>
      </c>
      <c r="E17" s="16" t="s">
        <v>115</v>
      </c>
      <c r="F17" s="163" t="s">
        <v>116</v>
      </c>
      <c r="G17" s="164">
        <v>20</v>
      </c>
      <c r="H17" s="165">
        <v>54.9</v>
      </c>
      <c r="I17" s="165"/>
      <c r="J17" s="166"/>
      <c r="K17" s="164"/>
      <c r="L17" s="166"/>
      <c r="M17" s="164"/>
      <c r="N17" s="167"/>
      <c r="O17" s="168">
        <v>4</v>
      </c>
      <c r="P17" s="16" t="s">
        <v>113</v>
      </c>
    </row>
    <row r="18" spans="1:16" s="16" customFormat="1" ht="12.75" customHeight="1">
      <c r="A18" s="163" t="s">
        <v>117</v>
      </c>
      <c r="B18" s="163" t="s">
        <v>108</v>
      </c>
      <c r="C18" s="163" t="s">
        <v>109</v>
      </c>
      <c r="D18" s="16" t="s">
        <v>118</v>
      </c>
      <c r="E18" s="16" t="s">
        <v>119</v>
      </c>
      <c r="F18" s="163" t="s">
        <v>120</v>
      </c>
      <c r="G18" s="164">
        <v>2</v>
      </c>
      <c r="H18" s="165">
        <v>7160</v>
      </c>
      <c r="I18" s="165"/>
      <c r="J18" s="166"/>
      <c r="K18" s="164"/>
      <c r="L18" s="166"/>
      <c r="M18" s="164"/>
      <c r="N18" s="167"/>
      <c r="O18" s="168">
        <v>4</v>
      </c>
      <c r="P18" s="16" t="s">
        <v>113</v>
      </c>
    </row>
    <row r="19" spans="1:16" s="16" customFormat="1" ht="12.75" customHeight="1">
      <c r="A19" s="163" t="s">
        <v>121</v>
      </c>
      <c r="B19" s="163" t="s">
        <v>108</v>
      </c>
      <c r="C19" s="163" t="s">
        <v>109</v>
      </c>
      <c r="D19" s="16" t="s">
        <v>122</v>
      </c>
      <c r="E19" s="16" t="s">
        <v>123</v>
      </c>
      <c r="F19" s="163" t="s">
        <v>120</v>
      </c>
      <c r="G19" s="164">
        <v>1287.915</v>
      </c>
      <c r="H19" s="165">
        <v>190</v>
      </c>
      <c r="I19" s="165"/>
      <c r="J19" s="166"/>
      <c r="K19" s="164"/>
      <c r="L19" s="166"/>
      <c r="M19" s="164"/>
      <c r="N19" s="167"/>
      <c r="O19" s="168">
        <v>4</v>
      </c>
      <c r="P19" s="16" t="s">
        <v>113</v>
      </c>
    </row>
    <row r="20" spans="1:16" s="16" customFormat="1" ht="12.75" customHeight="1">
      <c r="A20" s="163" t="s">
        <v>124</v>
      </c>
      <c r="B20" s="163" t="s">
        <v>108</v>
      </c>
      <c r="C20" s="163" t="s">
        <v>109</v>
      </c>
      <c r="D20" s="16" t="s">
        <v>125</v>
      </c>
      <c r="E20" s="16" t="s">
        <v>126</v>
      </c>
      <c r="F20" s="163" t="s">
        <v>120</v>
      </c>
      <c r="G20" s="164">
        <v>643.958</v>
      </c>
      <c r="H20" s="165">
        <v>24.4</v>
      </c>
      <c r="I20" s="165"/>
      <c r="J20" s="166"/>
      <c r="K20" s="164"/>
      <c r="L20" s="166"/>
      <c r="M20" s="164"/>
      <c r="N20" s="167"/>
      <c r="O20" s="168">
        <v>4</v>
      </c>
      <c r="P20" s="16" t="s">
        <v>113</v>
      </c>
    </row>
    <row r="21" spans="1:16" s="16" customFormat="1" ht="12.75" customHeight="1">
      <c r="A21" s="163" t="s">
        <v>127</v>
      </c>
      <c r="B21" s="163" t="s">
        <v>108</v>
      </c>
      <c r="C21" s="163" t="s">
        <v>109</v>
      </c>
      <c r="D21" s="16" t="s">
        <v>128</v>
      </c>
      <c r="E21" s="16" t="s">
        <v>129</v>
      </c>
      <c r="F21" s="163" t="s">
        <v>120</v>
      </c>
      <c r="G21" s="164">
        <v>142.152</v>
      </c>
      <c r="H21" s="165">
        <v>1490</v>
      </c>
      <c r="I21" s="165"/>
      <c r="J21" s="166"/>
      <c r="K21" s="164"/>
      <c r="L21" s="166"/>
      <c r="M21" s="164"/>
      <c r="N21" s="167"/>
      <c r="O21" s="168">
        <v>4</v>
      </c>
      <c r="P21" s="16" t="s">
        <v>113</v>
      </c>
    </row>
    <row r="22" spans="1:16" s="16" customFormat="1" ht="12.75" customHeight="1">
      <c r="A22" s="163" t="s">
        <v>130</v>
      </c>
      <c r="B22" s="163" t="s">
        <v>108</v>
      </c>
      <c r="C22" s="163" t="s">
        <v>109</v>
      </c>
      <c r="D22" s="16" t="s">
        <v>131</v>
      </c>
      <c r="E22" s="16" t="s">
        <v>132</v>
      </c>
      <c r="F22" s="163" t="s">
        <v>133</v>
      </c>
      <c r="G22" s="164">
        <v>464</v>
      </c>
      <c r="H22" s="165">
        <v>99</v>
      </c>
      <c r="I22" s="165"/>
      <c r="J22" s="166"/>
      <c r="K22" s="164"/>
      <c r="L22" s="166"/>
      <c r="M22" s="164"/>
      <c r="N22" s="167"/>
      <c r="O22" s="168">
        <v>4</v>
      </c>
      <c r="P22" s="16" t="s">
        <v>113</v>
      </c>
    </row>
    <row r="23" spans="1:16" s="16" customFormat="1" ht="12.75" customHeight="1">
      <c r="A23" s="163" t="s">
        <v>134</v>
      </c>
      <c r="B23" s="163" t="s">
        <v>108</v>
      </c>
      <c r="C23" s="163" t="s">
        <v>109</v>
      </c>
      <c r="D23" s="16" t="s">
        <v>135</v>
      </c>
      <c r="E23" s="16" t="s">
        <v>136</v>
      </c>
      <c r="F23" s="163" t="s">
        <v>133</v>
      </c>
      <c r="G23" s="164">
        <v>2052</v>
      </c>
      <c r="H23" s="165">
        <v>160</v>
      </c>
      <c r="I23" s="165"/>
      <c r="J23" s="166"/>
      <c r="K23" s="164"/>
      <c r="L23" s="166"/>
      <c r="M23" s="164"/>
      <c r="N23" s="167"/>
      <c r="O23" s="168">
        <v>4</v>
      </c>
      <c r="P23" s="16" t="s">
        <v>113</v>
      </c>
    </row>
    <row r="24" spans="1:16" s="16" customFormat="1" ht="12.75" customHeight="1">
      <c r="A24" s="163" t="s">
        <v>137</v>
      </c>
      <c r="B24" s="163" t="s">
        <v>108</v>
      </c>
      <c r="C24" s="163" t="s">
        <v>109</v>
      </c>
      <c r="D24" s="16" t="s">
        <v>138</v>
      </c>
      <c r="E24" s="16" t="s">
        <v>139</v>
      </c>
      <c r="F24" s="163" t="s">
        <v>133</v>
      </c>
      <c r="G24" s="164">
        <v>464</v>
      </c>
      <c r="H24" s="165">
        <v>17.6</v>
      </c>
      <c r="I24" s="165"/>
      <c r="J24" s="166"/>
      <c r="K24" s="164"/>
      <c r="L24" s="166"/>
      <c r="M24" s="164"/>
      <c r="N24" s="167"/>
      <c r="O24" s="168">
        <v>4</v>
      </c>
      <c r="P24" s="16" t="s">
        <v>113</v>
      </c>
    </row>
    <row r="25" spans="1:16" s="16" customFormat="1" ht="12.75" customHeight="1">
      <c r="A25" s="163" t="s">
        <v>140</v>
      </c>
      <c r="B25" s="163" t="s">
        <v>108</v>
      </c>
      <c r="C25" s="163" t="s">
        <v>109</v>
      </c>
      <c r="D25" s="16" t="s">
        <v>141</v>
      </c>
      <c r="E25" s="16" t="s">
        <v>142</v>
      </c>
      <c r="F25" s="163" t="s">
        <v>133</v>
      </c>
      <c r="G25" s="164">
        <v>2052</v>
      </c>
      <c r="H25" s="165">
        <v>75</v>
      </c>
      <c r="I25" s="165"/>
      <c r="J25" s="166"/>
      <c r="K25" s="164"/>
      <c r="L25" s="166"/>
      <c r="M25" s="164"/>
      <c r="N25" s="167"/>
      <c r="O25" s="168">
        <v>4</v>
      </c>
      <c r="P25" s="16" t="s">
        <v>113</v>
      </c>
    </row>
    <row r="26" spans="1:16" s="16" customFormat="1" ht="12.75" customHeight="1">
      <c r="A26" s="163" t="s">
        <v>143</v>
      </c>
      <c r="B26" s="163" t="s">
        <v>108</v>
      </c>
      <c r="C26" s="163" t="s">
        <v>109</v>
      </c>
      <c r="D26" s="16" t="s">
        <v>144</v>
      </c>
      <c r="E26" s="16" t="s">
        <v>145</v>
      </c>
      <c r="F26" s="163" t="s">
        <v>120</v>
      </c>
      <c r="G26" s="164">
        <v>1030.332</v>
      </c>
      <c r="H26" s="165">
        <v>76</v>
      </c>
      <c r="I26" s="165"/>
      <c r="J26" s="166"/>
      <c r="K26" s="164"/>
      <c r="L26" s="166"/>
      <c r="M26" s="164"/>
      <c r="N26" s="167"/>
      <c r="O26" s="168">
        <v>4</v>
      </c>
      <c r="P26" s="16" t="s">
        <v>113</v>
      </c>
    </row>
    <row r="27" spans="1:16" s="16" customFormat="1" ht="12.75" customHeight="1">
      <c r="A27" s="163" t="s">
        <v>146</v>
      </c>
      <c r="B27" s="163" t="s">
        <v>108</v>
      </c>
      <c r="C27" s="163" t="s">
        <v>109</v>
      </c>
      <c r="D27" s="16" t="s">
        <v>147</v>
      </c>
      <c r="E27" s="16" t="s">
        <v>148</v>
      </c>
      <c r="F27" s="163" t="s">
        <v>120</v>
      </c>
      <c r="G27" s="164">
        <v>257.583</v>
      </c>
      <c r="H27" s="165">
        <v>130</v>
      </c>
      <c r="I27" s="165"/>
      <c r="J27" s="166"/>
      <c r="K27" s="164"/>
      <c r="L27" s="166"/>
      <c r="M27" s="164"/>
      <c r="N27" s="167"/>
      <c r="O27" s="168">
        <v>4</v>
      </c>
      <c r="P27" s="16" t="s">
        <v>113</v>
      </c>
    </row>
    <row r="28" spans="1:16" s="16" customFormat="1" ht="12.75" customHeight="1">
      <c r="A28" s="163" t="s">
        <v>149</v>
      </c>
      <c r="B28" s="163" t="s">
        <v>108</v>
      </c>
      <c r="C28" s="163" t="s">
        <v>109</v>
      </c>
      <c r="D28" s="16" t="s">
        <v>150</v>
      </c>
      <c r="E28" s="16" t="s">
        <v>151</v>
      </c>
      <c r="F28" s="163" t="s">
        <v>120</v>
      </c>
      <c r="G28" s="164">
        <v>142.152</v>
      </c>
      <c r="H28" s="165">
        <v>109</v>
      </c>
      <c r="I28" s="165"/>
      <c r="J28" s="166"/>
      <c r="K28" s="164"/>
      <c r="L28" s="166"/>
      <c r="M28" s="164"/>
      <c r="N28" s="167"/>
      <c r="O28" s="168">
        <v>4</v>
      </c>
      <c r="P28" s="16" t="s">
        <v>113</v>
      </c>
    </row>
    <row r="29" spans="1:16" s="16" customFormat="1" ht="12.75" customHeight="1">
      <c r="A29" s="163" t="s">
        <v>152</v>
      </c>
      <c r="B29" s="163" t="s">
        <v>108</v>
      </c>
      <c r="C29" s="163" t="s">
        <v>109</v>
      </c>
      <c r="D29" s="16" t="s">
        <v>153</v>
      </c>
      <c r="E29" s="16" t="s">
        <v>154</v>
      </c>
      <c r="F29" s="163" t="s">
        <v>120</v>
      </c>
      <c r="G29" s="164">
        <v>645.92</v>
      </c>
      <c r="H29" s="165">
        <v>284</v>
      </c>
      <c r="I29" s="165"/>
      <c r="J29" s="166"/>
      <c r="K29" s="164"/>
      <c r="L29" s="166"/>
      <c r="M29" s="164"/>
      <c r="N29" s="167"/>
      <c r="O29" s="168">
        <v>4</v>
      </c>
      <c r="P29" s="16" t="s">
        <v>113</v>
      </c>
    </row>
    <row r="30" spans="1:16" s="16" customFormat="1" ht="12.75" customHeight="1">
      <c r="A30" s="163" t="s">
        <v>155</v>
      </c>
      <c r="B30" s="163" t="s">
        <v>108</v>
      </c>
      <c r="C30" s="163" t="s">
        <v>109</v>
      </c>
      <c r="D30" s="16" t="s">
        <v>156</v>
      </c>
      <c r="E30" s="16" t="s">
        <v>157</v>
      </c>
      <c r="F30" s="163" t="s">
        <v>120</v>
      </c>
      <c r="G30" s="164">
        <v>142.152</v>
      </c>
      <c r="H30" s="165">
        <v>368</v>
      </c>
      <c r="I30" s="165"/>
      <c r="J30" s="166"/>
      <c r="K30" s="164"/>
      <c r="L30" s="166"/>
      <c r="M30" s="164"/>
      <c r="N30" s="167"/>
      <c r="O30" s="168">
        <v>4</v>
      </c>
      <c r="P30" s="16" t="s">
        <v>113</v>
      </c>
    </row>
    <row r="31" spans="1:16" s="16" customFormat="1" ht="12.75" customHeight="1">
      <c r="A31" s="163" t="s">
        <v>158</v>
      </c>
      <c r="B31" s="163" t="s">
        <v>108</v>
      </c>
      <c r="C31" s="163" t="s">
        <v>109</v>
      </c>
      <c r="D31" s="16" t="s">
        <v>159</v>
      </c>
      <c r="E31" s="16" t="s">
        <v>160</v>
      </c>
      <c r="F31" s="163" t="s">
        <v>120</v>
      </c>
      <c r="G31" s="164">
        <v>645.92</v>
      </c>
      <c r="H31" s="165">
        <v>64.6</v>
      </c>
      <c r="I31" s="165"/>
      <c r="J31" s="166"/>
      <c r="K31" s="164"/>
      <c r="L31" s="166"/>
      <c r="M31" s="164"/>
      <c r="N31" s="167"/>
      <c r="O31" s="168">
        <v>4</v>
      </c>
      <c r="P31" s="16" t="s">
        <v>113</v>
      </c>
    </row>
    <row r="32" spans="1:16" s="16" customFormat="1" ht="12.75" customHeight="1">
      <c r="A32" s="163" t="s">
        <v>161</v>
      </c>
      <c r="B32" s="163" t="s">
        <v>108</v>
      </c>
      <c r="C32" s="163" t="s">
        <v>109</v>
      </c>
      <c r="D32" s="16" t="s">
        <v>162</v>
      </c>
      <c r="E32" s="16" t="s">
        <v>163</v>
      </c>
      <c r="F32" s="163" t="s">
        <v>120</v>
      </c>
      <c r="G32" s="164">
        <v>142.152</v>
      </c>
      <c r="H32" s="165">
        <v>98.5</v>
      </c>
      <c r="I32" s="165"/>
      <c r="J32" s="166"/>
      <c r="K32" s="164"/>
      <c r="L32" s="166"/>
      <c r="M32" s="164"/>
      <c r="N32" s="167"/>
      <c r="O32" s="168">
        <v>4</v>
      </c>
      <c r="P32" s="16" t="s">
        <v>113</v>
      </c>
    </row>
    <row r="33" spans="1:16" s="16" customFormat="1" ht="12.75" customHeight="1">
      <c r="A33" s="163" t="s">
        <v>164</v>
      </c>
      <c r="B33" s="163" t="s">
        <v>108</v>
      </c>
      <c r="C33" s="163" t="s">
        <v>109</v>
      </c>
      <c r="D33" s="16" t="s">
        <v>165</v>
      </c>
      <c r="E33" s="16" t="s">
        <v>166</v>
      </c>
      <c r="F33" s="163" t="s">
        <v>120</v>
      </c>
      <c r="G33" s="164">
        <v>788.072</v>
      </c>
      <c r="H33" s="165">
        <v>18</v>
      </c>
      <c r="I33" s="165"/>
      <c r="J33" s="166"/>
      <c r="K33" s="164"/>
      <c r="L33" s="166"/>
      <c r="M33" s="164"/>
      <c r="N33" s="167"/>
      <c r="O33" s="168">
        <v>4</v>
      </c>
      <c r="P33" s="16" t="s">
        <v>113</v>
      </c>
    </row>
    <row r="34" spans="1:16" s="16" customFormat="1" ht="12.75" customHeight="1">
      <c r="A34" s="163" t="s">
        <v>167</v>
      </c>
      <c r="B34" s="163" t="s">
        <v>108</v>
      </c>
      <c r="C34" s="163" t="s">
        <v>109</v>
      </c>
      <c r="D34" s="16" t="s">
        <v>168</v>
      </c>
      <c r="E34" s="16" t="s">
        <v>169</v>
      </c>
      <c r="F34" s="163" t="s">
        <v>170</v>
      </c>
      <c r="G34" s="164">
        <v>763.104</v>
      </c>
      <c r="H34" s="165">
        <v>180</v>
      </c>
      <c r="I34" s="165"/>
      <c r="J34" s="166"/>
      <c r="K34" s="164"/>
      <c r="L34" s="166"/>
      <c r="M34" s="164"/>
      <c r="N34" s="167"/>
      <c r="O34" s="168">
        <v>4</v>
      </c>
      <c r="P34" s="16" t="s">
        <v>113</v>
      </c>
    </row>
    <row r="35" spans="1:16" s="16" customFormat="1" ht="12.75" customHeight="1">
      <c r="A35" s="163" t="s">
        <v>171</v>
      </c>
      <c r="B35" s="163" t="s">
        <v>108</v>
      </c>
      <c r="C35" s="163" t="s">
        <v>109</v>
      </c>
      <c r="D35" s="16" t="s">
        <v>172</v>
      </c>
      <c r="E35" s="16" t="s">
        <v>173</v>
      </c>
      <c r="F35" s="163" t="s">
        <v>170</v>
      </c>
      <c r="G35" s="164">
        <v>165.2</v>
      </c>
      <c r="H35" s="165">
        <v>380</v>
      </c>
      <c r="I35" s="165"/>
      <c r="J35" s="166"/>
      <c r="K35" s="164"/>
      <c r="L35" s="166"/>
      <c r="M35" s="164"/>
      <c r="N35" s="167"/>
      <c r="O35" s="168">
        <v>4</v>
      </c>
      <c r="P35" s="16" t="s">
        <v>113</v>
      </c>
    </row>
    <row r="36" spans="1:16" s="16" customFormat="1" ht="12.75" customHeight="1">
      <c r="A36" s="163" t="s">
        <v>174</v>
      </c>
      <c r="B36" s="163" t="s">
        <v>108</v>
      </c>
      <c r="C36" s="163" t="s">
        <v>109</v>
      </c>
      <c r="D36" s="16" t="s">
        <v>175</v>
      </c>
      <c r="E36" s="16" t="s">
        <v>176</v>
      </c>
      <c r="F36" s="163" t="s">
        <v>120</v>
      </c>
      <c r="G36" s="164">
        <v>994.466</v>
      </c>
      <c r="H36" s="165">
        <v>91.6</v>
      </c>
      <c r="I36" s="165"/>
      <c r="J36" s="166"/>
      <c r="K36" s="164"/>
      <c r="L36" s="166"/>
      <c r="M36" s="164"/>
      <c r="N36" s="167"/>
      <c r="O36" s="168">
        <v>4</v>
      </c>
      <c r="P36" s="16" t="s">
        <v>113</v>
      </c>
    </row>
    <row r="37" spans="1:16" s="16" customFormat="1" ht="12.75" customHeight="1">
      <c r="A37" s="169" t="s">
        <v>6</v>
      </c>
      <c r="B37" s="169" t="s">
        <v>177</v>
      </c>
      <c r="C37" s="169" t="s">
        <v>178</v>
      </c>
      <c r="D37" s="170" t="s">
        <v>179</v>
      </c>
      <c r="E37" s="170" t="s">
        <v>180</v>
      </c>
      <c r="F37" s="169" t="s">
        <v>170</v>
      </c>
      <c r="G37" s="171">
        <v>528.705</v>
      </c>
      <c r="H37" s="172">
        <v>355</v>
      </c>
      <c r="I37" s="172"/>
      <c r="J37" s="173"/>
      <c r="K37" s="171"/>
      <c r="L37" s="173"/>
      <c r="M37" s="171"/>
      <c r="N37" s="174"/>
      <c r="O37" s="175">
        <v>8</v>
      </c>
      <c r="P37" s="170" t="s">
        <v>113</v>
      </c>
    </row>
    <row r="38" spans="1:16" s="16" customFormat="1" ht="12.75" customHeight="1">
      <c r="A38" s="163" t="s">
        <v>181</v>
      </c>
      <c r="B38" s="163" t="s">
        <v>108</v>
      </c>
      <c r="C38" s="163" t="s">
        <v>109</v>
      </c>
      <c r="D38" s="16" t="s">
        <v>182</v>
      </c>
      <c r="E38" s="16" t="s">
        <v>183</v>
      </c>
      <c r="F38" s="163" t="s">
        <v>120</v>
      </c>
      <c r="G38" s="164">
        <v>240.393</v>
      </c>
      <c r="H38" s="165">
        <v>356</v>
      </c>
      <c r="I38" s="165"/>
      <c r="J38" s="166"/>
      <c r="K38" s="164"/>
      <c r="L38" s="166"/>
      <c r="M38" s="164"/>
      <c r="N38" s="167"/>
      <c r="O38" s="168">
        <v>4</v>
      </c>
      <c r="P38" s="16" t="s">
        <v>113</v>
      </c>
    </row>
    <row r="39" spans="1:16" s="16" customFormat="1" ht="12.75" customHeight="1">
      <c r="A39" s="169" t="s">
        <v>184</v>
      </c>
      <c r="B39" s="169" t="s">
        <v>177</v>
      </c>
      <c r="C39" s="169" t="s">
        <v>178</v>
      </c>
      <c r="D39" s="170" t="s">
        <v>185</v>
      </c>
      <c r="E39" s="170" t="s">
        <v>186</v>
      </c>
      <c r="F39" s="169" t="s">
        <v>170</v>
      </c>
      <c r="G39" s="171">
        <v>384.629</v>
      </c>
      <c r="H39" s="172">
        <v>355</v>
      </c>
      <c r="I39" s="172"/>
      <c r="J39" s="173"/>
      <c r="K39" s="171"/>
      <c r="L39" s="173"/>
      <c r="M39" s="171"/>
      <c r="N39" s="174"/>
      <c r="O39" s="175">
        <v>8</v>
      </c>
      <c r="P39" s="170" t="s">
        <v>113</v>
      </c>
    </row>
    <row r="40" spans="2:16" s="135" customFormat="1" ht="12.75" customHeight="1">
      <c r="B40" s="140" t="s">
        <v>64</v>
      </c>
      <c r="D40" s="141" t="s">
        <v>113</v>
      </c>
      <c r="E40" s="141" t="s">
        <v>187</v>
      </c>
      <c r="I40" s="142"/>
      <c r="K40" s="143">
        <f>SUM(K41:K45)</f>
        <v>0</v>
      </c>
      <c r="M40" s="143">
        <f>SUM(M41:M45)</f>
        <v>0</v>
      </c>
      <c r="P40" s="141" t="s">
        <v>11</v>
      </c>
    </row>
    <row r="41" spans="1:16" s="16" customFormat="1" ht="12.75" customHeight="1">
      <c r="A41" s="163" t="s">
        <v>188</v>
      </c>
      <c r="B41" s="163" t="s">
        <v>108</v>
      </c>
      <c r="C41" s="163" t="s">
        <v>189</v>
      </c>
      <c r="D41" s="16" t="s">
        <v>190</v>
      </c>
      <c r="E41" s="16" t="s">
        <v>191</v>
      </c>
      <c r="F41" s="163" t="s">
        <v>120</v>
      </c>
      <c r="G41" s="164">
        <v>149.87</v>
      </c>
      <c r="H41" s="165">
        <v>730</v>
      </c>
      <c r="I41" s="165"/>
      <c r="J41" s="166"/>
      <c r="K41" s="164"/>
      <c r="L41" s="166"/>
      <c r="M41" s="164"/>
      <c r="N41" s="167"/>
      <c r="O41" s="168">
        <v>4</v>
      </c>
      <c r="P41" s="16" t="s">
        <v>113</v>
      </c>
    </row>
    <row r="42" spans="1:16" s="16" customFormat="1" ht="12.75" customHeight="1">
      <c r="A42" s="163" t="s">
        <v>192</v>
      </c>
      <c r="B42" s="163" t="s">
        <v>108</v>
      </c>
      <c r="C42" s="163" t="s">
        <v>189</v>
      </c>
      <c r="D42" s="16" t="s">
        <v>193</v>
      </c>
      <c r="E42" s="16" t="s">
        <v>194</v>
      </c>
      <c r="F42" s="163" t="s">
        <v>133</v>
      </c>
      <c r="G42" s="164">
        <v>1360.744</v>
      </c>
      <c r="H42" s="165">
        <v>20</v>
      </c>
      <c r="I42" s="165"/>
      <c r="J42" s="166"/>
      <c r="K42" s="164"/>
      <c r="L42" s="166"/>
      <c r="M42" s="164"/>
      <c r="N42" s="167"/>
      <c r="O42" s="168">
        <v>4</v>
      </c>
      <c r="P42" s="16" t="s">
        <v>113</v>
      </c>
    </row>
    <row r="43" spans="1:16" s="16" customFormat="1" ht="12.75" customHeight="1">
      <c r="A43" s="169" t="s">
        <v>195</v>
      </c>
      <c r="B43" s="169" t="s">
        <v>177</v>
      </c>
      <c r="C43" s="169" t="s">
        <v>178</v>
      </c>
      <c r="D43" s="170" t="s">
        <v>196</v>
      </c>
      <c r="E43" s="170" t="s">
        <v>197</v>
      </c>
      <c r="F43" s="169" t="s">
        <v>133</v>
      </c>
      <c r="G43" s="171">
        <v>1360.744</v>
      </c>
      <c r="H43" s="172">
        <v>12.3</v>
      </c>
      <c r="I43" s="172"/>
      <c r="J43" s="173"/>
      <c r="K43" s="171"/>
      <c r="L43" s="173"/>
      <c r="M43" s="171"/>
      <c r="N43" s="174"/>
      <c r="O43" s="175">
        <v>8</v>
      </c>
      <c r="P43" s="170" t="s">
        <v>113</v>
      </c>
    </row>
    <row r="44" spans="1:16" s="16" customFormat="1" ht="12.75" customHeight="1">
      <c r="A44" s="163" t="s">
        <v>198</v>
      </c>
      <c r="B44" s="163" t="s">
        <v>108</v>
      </c>
      <c r="C44" s="163" t="s">
        <v>189</v>
      </c>
      <c r="D44" s="16" t="s">
        <v>199</v>
      </c>
      <c r="E44" s="16" t="s">
        <v>200</v>
      </c>
      <c r="F44" s="163" t="s">
        <v>201</v>
      </c>
      <c r="G44" s="164">
        <v>382.2</v>
      </c>
      <c r="H44" s="165">
        <v>38.1</v>
      </c>
      <c r="I44" s="165"/>
      <c r="J44" s="166"/>
      <c r="K44" s="164"/>
      <c r="L44" s="166"/>
      <c r="M44" s="164"/>
      <c r="N44" s="167"/>
      <c r="O44" s="168">
        <v>4</v>
      </c>
      <c r="P44" s="16" t="s">
        <v>113</v>
      </c>
    </row>
    <row r="45" spans="1:16" s="16" customFormat="1" ht="12.75" customHeight="1">
      <c r="A45" s="163" t="s">
        <v>202</v>
      </c>
      <c r="B45" s="163" t="s">
        <v>108</v>
      </c>
      <c r="C45" s="163" t="s">
        <v>189</v>
      </c>
      <c r="D45" s="16" t="s">
        <v>203</v>
      </c>
      <c r="E45" s="16" t="s">
        <v>204</v>
      </c>
      <c r="F45" s="163" t="s">
        <v>201</v>
      </c>
      <c r="G45" s="164">
        <v>341</v>
      </c>
      <c r="H45" s="165">
        <v>113</v>
      </c>
      <c r="I45" s="165"/>
      <c r="J45" s="166"/>
      <c r="K45" s="164"/>
      <c r="L45" s="166"/>
      <c r="M45" s="164"/>
      <c r="N45" s="167"/>
      <c r="O45" s="168">
        <v>4</v>
      </c>
      <c r="P45" s="16" t="s">
        <v>113</v>
      </c>
    </row>
    <row r="46" spans="2:16" s="135" customFormat="1" ht="12.75" customHeight="1">
      <c r="B46" s="140" t="s">
        <v>64</v>
      </c>
      <c r="D46" s="141" t="s">
        <v>121</v>
      </c>
      <c r="E46" s="141" t="s">
        <v>205</v>
      </c>
      <c r="I46" s="142"/>
      <c r="K46" s="143">
        <f>K47</f>
        <v>100.31858389000001</v>
      </c>
      <c r="M46" s="143">
        <f>M47</f>
        <v>0</v>
      </c>
      <c r="P46" s="141" t="s">
        <v>11</v>
      </c>
    </row>
    <row r="47" spans="1:16" s="16" customFormat="1" ht="12.75" customHeight="1">
      <c r="A47" s="163" t="s">
        <v>206</v>
      </c>
      <c r="B47" s="163" t="s">
        <v>108</v>
      </c>
      <c r="C47" s="163" t="s">
        <v>207</v>
      </c>
      <c r="D47" s="16" t="s">
        <v>208</v>
      </c>
      <c r="E47" s="16" t="s">
        <v>209</v>
      </c>
      <c r="F47" s="163" t="s">
        <v>120</v>
      </c>
      <c r="G47" s="164">
        <v>53.057</v>
      </c>
      <c r="H47" s="165">
        <v>930</v>
      </c>
      <c r="I47" s="165"/>
      <c r="J47" s="166">
        <v>1.89077</v>
      </c>
      <c r="K47" s="164">
        <f>G47*J47</f>
        <v>100.31858389000001</v>
      </c>
      <c r="L47" s="166">
        <v>0</v>
      </c>
      <c r="M47" s="164">
        <f>G47*L47</f>
        <v>0</v>
      </c>
      <c r="N47" s="167"/>
      <c r="O47" s="168">
        <v>4</v>
      </c>
      <c r="P47" s="16" t="s">
        <v>113</v>
      </c>
    </row>
    <row r="48" spans="2:16" s="135" customFormat="1" ht="12.75" customHeight="1">
      <c r="B48" s="140" t="s">
        <v>64</v>
      </c>
      <c r="D48" s="141" t="s">
        <v>124</v>
      </c>
      <c r="E48" s="141" t="s">
        <v>210</v>
      </c>
      <c r="I48" s="142"/>
      <c r="K48" s="143">
        <f>SUM(K49:K51)</f>
        <v>0</v>
      </c>
      <c r="M48" s="143">
        <f>SUM(M49:M51)</f>
        <v>0</v>
      </c>
      <c r="P48" s="141" t="s">
        <v>11</v>
      </c>
    </row>
    <row r="49" spans="1:16" s="16" customFormat="1" ht="12.75" customHeight="1">
      <c r="A49" s="163" t="s">
        <v>211</v>
      </c>
      <c r="B49" s="163" t="s">
        <v>108</v>
      </c>
      <c r="C49" s="163" t="s">
        <v>212</v>
      </c>
      <c r="D49" s="16" t="s">
        <v>213</v>
      </c>
      <c r="E49" s="16" t="s">
        <v>214</v>
      </c>
      <c r="F49" s="163" t="s">
        <v>133</v>
      </c>
      <c r="G49" s="164">
        <v>355.38</v>
      </c>
      <c r="H49" s="165">
        <v>216</v>
      </c>
      <c r="I49" s="165"/>
      <c r="J49" s="166"/>
      <c r="K49" s="164"/>
      <c r="L49" s="166"/>
      <c r="M49" s="164"/>
      <c r="N49" s="167"/>
      <c r="O49" s="168">
        <v>4</v>
      </c>
      <c r="P49" s="16" t="s">
        <v>113</v>
      </c>
    </row>
    <row r="50" spans="1:16" s="16" customFormat="1" ht="12.75" customHeight="1">
      <c r="A50" s="163" t="s">
        <v>215</v>
      </c>
      <c r="B50" s="163" t="s">
        <v>108</v>
      </c>
      <c r="C50" s="163" t="s">
        <v>212</v>
      </c>
      <c r="D50" s="16" t="s">
        <v>216</v>
      </c>
      <c r="E50" s="16" t="s">
        <v>217</v>
      </c>
      <c r="F50" s="163" t="s">
        <v>133</v>
      </c>
      <c r="G50" s="164">
        <v>355.38</v>
      </c>
      <c r="H50" s="165">
        <v>249</v>
      </c>
      <c r="I50" s="165"/>
      <c r="J50" s="166"/>
      <c r="K50" s="164"/>
      <c r="L50" s="166"/>
      <c r="M50" s="164"/>
      <c r="N50" s="167"/>
      <c r="O50" s="168">
        <v>4</v>
      </c>
      <c r="P50" s="16" t="s">
        <v>113</v>
      </c>
    </row>
    <row r="51" spans="1:16" s="16" customFormat="1" ht="12.75" customHeight="1">
      <c r="A51" s="163" t="s">
        <v>218</v>
      </c>
      <c r="B51" s="163" t="s">
        <v>108</v>
      </c>
      <c r="C51" s="163" t="s">
        <v>212</v>
      </c>
      <c r="D51" s="16" t="s">
        <v>219</v>
      </c>
      <c r="E51" s="16" t="s">
        <v>220</v>
      </c>
      <c r="F51" s="163" t="s">
        <v>133</v>
      </c>
      <c r="G51" s="164">
        <v>355.38</v>
      </c>
      <c r="H51" s="165">
        <v>219</v>
      </c>
      <c r="I51" s="165"/>
      <c r="J51" s="166"/>
      <c r="K51" s="164"/>
      <c r="L51" s="166"/>
      <c r="M51" s="164"/>
      <c r="N51" s="167"/>
      <c r="O51" s="168">
        <v>4</v>
      </c>
      <c r="P51" s="16" t="s">
        <v>113</v>
      </c>
    </row>
    <row r="52" spans="2:16" s="135" customFormat="1" ht="12.75" customHeight="1">
      <c r="B52" s="140" t="s">
        <v>64</v>
      </c>
      <c r="D52" s="141" t="s">
        <v>134</v>
      </c>
      <c r="E52" s="141" t="s">
        <v>221</v>
      </c>
      <c r="I52" s="142"/>
      <c r="K52" s="143">
        <f>SUM(K53:K113)</f>
        <v>0</v>
      </c>
      <c r="M52" s="143">
        <f>SUM(M53:M113)</f>
        <v>0</v>
      </c>
      <c r="P52" s="141" t="s">
        <v>11</v>
      </c>
    </row>
    <row r="53" spans="1:16" s="16" customFormat="1" ht="12.75" customHeight="1">
      <c r="A53" s="163" t="s">
        <v>222</v>
      </c>
      <c r="B53" s="163" t="s">
        <v>108</v>
      </c>
      <c r="C53" s="163" t="s">
        <v>223</v>
      </c>
      <c r="D53" s="16" t="s">
        <v>224</v>
      </c>
      <c r="E53" s="16" t="s">
        <v>225</v>
      </c>
      <c r="F53" s="163" t="s">
        <v>226</v>
      </c>
      <c r="G53" s="164">
        <v>1</v>
      </c>
      <c r="H53" s="165">
        <v>30000</v>
      </c>
      <c r="I53" s="165"/>
      <c r="J53" s="166"/>
      <c r="K53" s="164"/>
      <c r="L53" s="166"/>
      <c r="M53" s="164"/>
      <c r="N53" s="167"/>
      <c r="O53" s="168">
        <v>4</v>
      </c>
      <c r="P53" s="16" t="s">
        <v>113</v>
      </c>
    </row>
    <row r="54" spans="1:16" s="16" customFormat="1" ht="12.75" customHeight="1">
      <c r="A54" s="163" t="s">
        <v>227</v>
      </c>
      <c r="B54" s="163" t="s">
        <v>108</v>
      </c>
      <c r="C54" s="163" t="s">
        <v>207</v>
      </c>
      <c r="D54" s="16" t="s">
        <v>228</v>
      </c>
      <c r="E54" s="16" t="s">
        <v>229</v>
      </c>
      <c r="F54" s="163" t="s">
        <v>201</v>
      </c>
      <c r="G54" s="164">
        <v>65</v>
      </c>
      <c r="H54" s="165">
        <v>378</v>
      </c>
      <c r="I54" s="165"/>
      <c r="J54" s="166"/>
      <c r="K54" s="164"/>
      <c r="L54" s="166"/>
      <c r="M54" s="164"/>
      <c r="N54" s="167"/>
      <c r="O54" s="168">
        <v>4</v>
      </c>
      <c r="P54" s="16" t="s">
        <v>113</v>
      </c>
    </row>
    <row r="55" spans="1:16" s="16" customFormat="1" ht="12.75" customHeight="1">
      <c r="A55" s="163" t="s">
        <v>230</v>
      </c>
      <c r="B55" s="163" t="s">
        <v>108</v>
      </c>
      <c r="C55" s="163" t="s">
        <v>207</v>
      </c>
      <c r="D55" s="16" t="s">
        <v>231</v>
      </c>
      <c r="E55" s="16" t="s">
        <v>232</v>
      </c>
      <c r="F55" s="163" t="s">
        <v>201</v>
      </c>
      <c r="G55" s="164">
        <v>35</v>
      </c>
      <c r="H55" s="165">
        <v>573</v>
      </c>
      <c r="I55" s="165"/>
      <c r="J55" s="166"/>
      <c r="K55" s="164"/>
      <c r="L55" s="166"/>
      <c r="M55" s="164"/>
      <c r="N55" s="167"/>
      <c r="O55" s="168">
        <v>4</v>
      </c>
      <c r="P55" s="16" t="s">
        <v>113</v>
      </c>
    </row>
    <row r="56" spans="1:16" s="16" customFormat="1" ht="12.75" customHeight="1">
      <c r="A56" s="163" t="s">
        <v>233</v>
      </c>
      <c r="B56" s="163" t="s">
        <v>108</v>
      </c>
      <c r="C56" s="163" t="s">
        <v>207</v>
      </c>
      <c r="D56" s="16" t="s">
        <v>234</v>
      </c>
      <c r="E56" s="16" t="s">
        <v>235</v>
      </c>
      <c r="F56" s="163" t="s">
        <v>236</v>
      </c>
      <c r="G56" s="164">
        <v>35</v>
      </c>
      <c r="H56" s="165">
        <v>39.8</v>
      </c>
      <c r="I56" s="165"/>
      <c r="J56" s="166"/>
      <c r="K56" s="164"/>
      <c r="L56" s="166"/>
      <c r="M56" s="164"/>
      <c r="N56" s="167"/>
      <c r="O56" s="168">
        <v>4</v>
      </c>
      <c r="P56" s="16" t="s">
        <v>113</v>
      </c>
    </row>
    <row r="57" spans="1:16" s="16" customFormat="1" ht="12.75" customHeight="1">
      <c r="A57" s="163" t="s">
        <v>237</v>
      </c>
      <c r="B57" s="163" t="s">
        <v>108</v>
      </c>
      <c r="C57" s="163" t="s">
        <v>207</v>
      </c>
      <c r="D57" s="16" t="s">
        <v>238</v>
      </c>
      <c r="E57" s="16" t="s">
        <v>239</v>
      </c>
      <c r="F57" s="163" t="s">
        <v>236</v>
      </c>
      <c r="G57" s="164">
        <v>3</v>
      </c>
      <c r="H57" s="165">
        <v>74.7</v>
      </c>
      <c r="I57" s="165"/>
      <c r="J57" s="166"/>
      <c r="K57" s="164"/>
      <c r="L57" s="166"/>
      <c r="M57" s="164"/>
      <c r="N57" s="167"/>
      <c r="O57" s="168">
        <v>4</v>
      </c>
      <c r="P57" s="16" t="s">
        <v>113</v>
      </c>
    </row>
    <row r="58" spans="1:16" s="16" customFormat="1" ht="12.75" customHeight="1">
      <c r="A58" s="169" t="s">
        <v>240</v>
      </c>
      <c r="B58" s="169" t="s">
        <v>177</v>
      </c>
      <c r="C58" s="169" t="s">
        <v>178</v>
      </c>
      <c r="D58" s="170" t="s">
        <v>241</v>
      </c>
      <c r="E58" s="170" t="s">
        <v>242</v>
      </c>
      <c r="F58" s="169" t="s">
        <v>236</v>
      </c>
      <c r="G58" s="171">
        <v>20</v>
      </c>
      <c r="H58" s="172">
        <v>101</v>
      </c>
      <c r="I58" s="172"/>
      <c r="J58" s="173"/>
      <c r="K58" s="171"/>
      <c r="L58" s="173"/>
      <c r="M58" s="171"/>
      <c r="N58" s="174"/>
      <c r="O58" s="175">
        <v>8</v>
      </c>
      <c r="P58" s="170" t="s">
        <v>113</v>
      </c>
    </row>
    <row r="59" spans="1:16" s="16" customFormat="1" ht="12.75" customHeight="1">
      <c r="A59" s="169" t="s">
        <v>243</v>
      </c>
      <c r="B59" s="169" t="s">
        <v>177</v>
      </c>
      <c r="C59" s="169" t="s">
        <v>178</v>
      </c>
      <c r="D59" s="170" t="s">
        <v>244</v>
      </c>
      <c r="E59" s="170" t="s">
        <v>245</v>
      </c>
      <c r="F59" s="169" t="s">
        <v>236</v>
      </c>
      <c r="G59" s="171">
        <v>10</v>
      </c>
      <c r="H59" s="172">
        <v>98.8</v>
      </c>
      <c r="I59" s="172"/>
      <c r="J59" s="173"/>
      <c r="K59" s="171"/>
      <c r="L59" s="173"/>
      <c r="M59" s="171"/>
      <c r="N59" s="174"/>
      <c r="O59" s="175">
        <v>8</v>
      </c>
      <c r="P59" s="170" t="s">
        <v>113</v>
      </c>
    </row>
    <row r="60" spans="1:16" s="16" customFormat="1" ht="12.75" customHeight="1">
      <c r="A60" s="169" t="s">
        <v>246</v>
      </c>
      <c r="B60" s="169" t="s">
        <v>177</v>
      </c>
      <c r="C60" s="169" t="s">
        <v>178</v>
      </c>
      <c r="D60" s="170" t="s">
        <v>247</v>
      </c>
      <c r="E60" s="170" t="s">
        <v>248</v>
      </c>
      <c r="F60" s="169" t="s">
        <v>236</v>
      </c>
      <c r="G60" s="171">
        <v>5</v>
      </c>
      <c r="H60" s="172">
        <v>212</v>
      </c>
      <c r="I60" s="172"/>
      <c r="J60" s="173"/>
      <c r="K60" s="171"/>
      <c r="L60" s="173"/>
      <c r="M60" s="171"/>
      <c r="N60" s="174"/>
      <c r="O60" s="175">
        <v>8</v>
      </c>
      <c r="P60" s="170" t="s">
        <v>113</v>
      </c>
    </row>
    <row r="61" spans="1:16" s="16" customFormat="1" ht="12.75" customHeight="1">
      <c r="A61" s="169" t="s">
        <v>249</v>
      </c>
      <c r="B61" s="169" t="s">
        <v>177</v>
      </c>
      <c r="C61" s="169" t="s">
        <v>178</v>
      </c>
      <c r="D61" s="170" t="s">
        <v>250</v>
      </c>
      <c r="E61" s="170" t="s">
        <v>251</v>
      </c>
      <c r="F61" s="169" t="s">
        <v>236</v>
      </c>
      <c r="G61" s="171">
        <v>3</v>
      </c>
      <c r="H61" s="172">
        <v>228</v>
      </c>
      <c r="I61" s="172"/>
      <c r="J61" s="173"/>
      <c r="K61" s="171"/>
      <c r="L61" s="173"/>
      <c r="M61" s="171"/>
      <c r="N61" s="174"/>
      <c r="O61" s="175">
        <v>8</v>
      </c>
      <c r="P61" s="170" t="s">
        <v>113</v>
      </c>
    </row>
    <row r="62" spans="1:16" s="16" customFormat="1" ht="12.75" customHeight="1">
      <c r="A62" s="163" t="s">
        <v>252</v>
      </c>
      <c r="B62" s="163" t="s">
        <v>108</v>
      </c>
      <c r="C62" s="163" t="s">
        <v>207</v>
      </c>
      <c r="D62" s="16" t="s">
        <v>253</v>
      </c>
      <c r="E62" s="16" t="s">
        <v>254</v>
      </c>
      <c r="F62" s="163" t="s">
        <v>201</v>
      </c>
      <c r="G62" s="164">
        <v>94.1</v>
      </c>
      <c r="H62" s="165">
        <v>43.1</v>
      </c>
      <c r="I62" s="165"/>
      <c r="J62" s="166"/>
      <c r="K62" s="164"/>
      <c r="L62" s="166"/>
      <c r="M62" s="164"/>
      <c r="N62" s="167"/>
      <c r="O62" s="168">
        <v>4</v>
      </c>
      <c r="P62" s="16" t="s">
        <v>113</v>
      </c>
    </row>
    <row r="63" spans="1:16" s="16" customFormat="1" ht="12.75" customHeight="1">
      <c r="A63" s="163" t="s">
        <v>255</v>
      </c>
      <c r="B63" s="163" t="s">
        <v>108</v>
      </c>
      <c r="C63" s="163" t="s">
        <v>207</v>
      </c>
      <c r="D63" s="16" t="s">
        <v>256</v>
      </c>
      <c r="E63" s="16" t="s">
        <v>257</v>
      </c>
      <c r="F63" s="163" t="s">
        <v>201</v>
      </c>
      <c r="G63" s="164">
        <v>151.5</v>
      </c>
      <c r="H63" s="165">
        <v>26</v>
      </c>
      <c r="I63" s="165"/>
      <c r="J63" s="166"/>
      <c r="K63" s="164"/>
      <c r="L63" s="166"/>
      <c r="M63" s="164"/>
      <c r="N63" s="167"/>
      <c r="O63" s="168">
        <v>4</v>
      </c>
      <c r="P63" s="16" t="s">
        <v>113</v>
      </c>
    </row>
    <row r="64" spans="1:16" s="16" customFormat="1" ht="12.75" customHeight="1">
      <c r="A64" s="163" t="s">
        <v>258</v>
      </c>
      <c r="B64" s="163" t="s">
        <v>108</v>
      </c>
      <c r="C64" s="163" t="s">
        <v>207</v>
      </c>
      <c r="D64" s="16" t="s">
        <v>259</v>
      </c>
      <c r="E64" s="16" t="s">
        <v>260</v>
      </c>
      <c r="F64" s="163" t="s">
        <v>201</v>
      </c>
      <c r="G64" s="164">
        <v>135.5</v>
      </c>
      <c r="H64" s="165">
        <v>22</v>
      </c>
      <c r="I64" s="165"/>
      <c r="J64" s="166"/>
      <c r="K64" s="164"/>
      <c r="L64" s="166"/>
      <c r="M64" s="164"/>
      <c r="N64" s="167"/>
      <c r="O64" s="168">
        <v>4</v>
      </c>
      <c r="P64" s="16" t="s">
        <v>113</v>
      </c>
    </row>
    <row r="65" spans="1:16" s="16" customFormat="1" ht="12.75" customHeight="1">
      <c r="A65" s="169" t="s">
        <v>261</v>
      </c>
      <c r="B65" s="169" t="s">
        <v>177</v>
      </c>
      <c r="C65" s="169" t="s">
        <v>178</v>
      </c>
      <c r="D65" s="170" t="s">
        <v>262</v>
      </c>
      <c r="E65" s="170" t="s">
        <v>263</v>
      </c>
      <c r="F65" s="169" t="s">
        <v>236</v>
      </c>
      <c r="G65" s="171">
        <v>23</v>
      </c>
      <c r="H65" s="172">
        <v>2361</v>
      </c>
      <c r="I65" s="172"/>
      <c r="J65" s="173"/>
      <c r="K65" s="171"/>
      <c r="L65" s="173"/>
      <c r="M65" s="171"/>
      <c r="N65" s="174"/>
      <c r="O65" s="175">
        <v>8</v>
      </c>
      <c r="P65" s="170" t="s">
        <v>113</v>
      </c>
    </row>
    <row r="66" spans="1:16" s="16" customFormat="1" ht="12.75" customHeight="1">
      <c r="A66" s="169" t="s">
        <v>264</v>
      </c>
      <c r="B66" s="169" t="s">
        <v>177</v>
      </c>
      <c r="C66" s="169" t="s">
        <v>178</v>
      </c>
      <c r="D66" s="170" t="s">
        <v>265</v>
      </c>
      <c r="E66" s="170" t="s">
        <v>266</v>
      </c>
      <c r="F66" s="169" t="s">
        <v>236</v>
      </c>
      <c r="G66" s="171">
        <v>26</v>
      </c>
      <c r="H66" s="172">
        <v>3034</v>
      </c>
      <c r="I66" s="172"/>
      <c r="J66" s="173"/>
      <c r="K66" s="171"/>
      <c r="L66" s="173"/>
      <c r="M66" s="171"/>
      <c r="N66" s="174"/>
      <c r="O66" s="175">
        <v>8</v>
      </c>
      <c r="P66" s="170" t="s">
        <v>113</v>
      </c>
    </row>
    <row r="67" spans="1:16" s="16" customFormat="1" ht="12.75" customHeight="1">
      <c r="A67" s="169" t="s">
        <v>267</v>
      </c>
      <c r="B67" s="169" t="s">
        <v>177</v>
      </c>
      <c r="C67" s="169" t="s">
        <v>178</v>
      </c>
      <c r="D67" s="170" t="s">
        <v>268</v>
      </c>
      <c r="E67" s="170" t="s">
        <v>269</v>
      </c>
      <c r="F67" s="169" t="s">
        <v>236</v>
      </c>
      <c r="G67" s="171">
        <v>16</v>
      </c>
      <c r="H67" s="172">
        <v>5675</v>
      </c>
      <c r="I67" s="172"/>
      <c r="J67" s="173"/>
      <c r="K67" s="171"/>
      <c r="L67" s="173"/>
      <c r="M67" s="171"/>
      <c r="N67" s="174"/>
      <c r="O67" s="175">
        <v>8</v>
      </c>
      <c r="P67" s="170" t="s">
        <v>113</v>
      </c>
    </row>
    <row r="68" spans="1:16" s="16" customFormat="1" ht="12.75" customHeight="1">
      <c r="A68" s="169" t="s">
        <v>270</v>
      </c>
      <c r="B68" s="169" t="s">
        <v>177</v>
      </c>
      <c r="C68" s="169" t="s">
        <v>178</v>
      </c>
      <c r="D68" s="170" t="s">
        <v>271</v>
      </c>
      <c r="E68" s="170" t="s">
        <v>272</v>
      </c>
      <c r="F68" s="169" t="s">
        <v>236</v>
      </c>
      <c r="G68" s="171">
        <v>1</v>
      </c>
      <c r="H68" s="172">
        <v>1790</v>
      </c>
      <c r="I68" s="172"/>
      <c r="J68" s="173"/>
      <c r="K68" s="171"/>
      <c r="L68" s="173"/>
      <c r="M68" s="171"/>
      <c r="N68" s="174"/>
      <c r="O68" s="175">
        <v>8</v>
      </c>
      <c r="P68" s="170" t="s">
        <v>113</v>
      </c>
    </row>
    <row r="69" spans="1:16" s="16" customFormat="1" ht="12.75" customHeight="1">
      <c r="A69" s="169" t="s">
        <v>273</v>
      </c>
      <c r="B69" s="169" t="s">
        <v>177</v>
      </c>
      <c r="C69" s="169" t="s">
        <v>178</v>
      </c>
      <c r="D69" s="170" t="s">
        <v>274</v>
      </c>
      <c r="E69" s="170" t="s">
        <v>275</v>
      </c>
      <c r="F69" s="169" t="s">
        <v>236</v>
      </c>
      <c r="G69" s="171">
        <v>1</v>
      </c>
      <c r="H69" s="172">
        <v>777</v>
      </c>
      <c r="I69" s="172"/>
      <c r="J69" s="173"/>
      <c r="K69" s="171"/>
      <c r="L69" s="173"/>
      <c r="M69" s="171"/>
      <c r="N69" s="174"/>
      <c r="O69" s="175">
        <v>8</v>
      </c>
      <c r="P69" s="170" t="s">
        <v>113</v>
      </c>
    </row>
    <row r="70" spans="1:16" s="16" customFormat="1" ht="12.75" customHeight="1">
      <c r="A70" s="169" t="s">
        <v>276</v>
      </c>
      <c r="B70" s="169" t="s">
        <v>177</v>
      </c>
      <c r="C70" s="169" t="s">
        <v>178</v>
      </c>
      <c r="D70" s="170" t="s">
        <v>277</v>
      </c>
      <c r="E70" s="170" t="s">
        <v>278</v>
      </c>
      <c r="F70" s="169" t="s">
        <v>236</v>
      </c>
      <c r="G70" s="171">
        <v>3</v>
      </c>
      <c r="H70" s="172">
        <v>330</v>
      </c>
      <c r="I70" s="172"/>
      <c r="J70" s="173"/>
      <c r="K70" s="171"/>
      <c r="L70" s="173"/>
      <c r="M70" s="171"/>
      <c r="N70" s="174"/>
      <c r="O70" s="175">
        <v>8</v>
      </c>
      <c r="P70" s="170" t="s">
        <v>113</v>
      </c>
    </row>
    <row r="71" spans="1:16" s="16" customFormat="1" ht="12.75" customHeight="1">
      <c r="A71" s="169" t="s">
        <v>279</v>
      </c>
      <c r="B71" s="169" t="s">
        <v>177</v>
      </c>
      <c r="C71" s="169" t="s">
        <v>178</v>
      </c>
      <c r="D71" s="170" t="s">
        <v>280</v>
      </c>
      <c r="E71" s="170" t="s">
        <v>281</v>
      </c>
      <c r="F71" s="169" t="s">
        <v>236</v>
      </c>
      <c r="G71" s="171">
        <v>3</v>
      </c>
      <c r="H71" s="172">
        <v>380</v>
      </c>
      <c r="I71" s="172"/>
      <c r="J71" s="173"/>
      <c r="K71" s="171"/>
      <c r="L71" s="173"/>
      <c r="M71" s="171"/>
      <c r="N71" s="174"/>
      <c r="O71" s="175">
        <v>8</v>
      </c>
      <c r="P71" s="170" t="s">
        <v>113</v>
      </c>
    </row>
    <row r="72" spans="1:16" s="16" customFormat="1" ht="12.75" customHeight="1">
      <c r="A72" s="169" t="s">
        <v>282</v>
      </c>
      <c r="B72" s="169" t="s">
        <v>177</v>
      </c>
      <c r="C72" s="169" t="s">
        <v>178</v>
      </c>
      <c r="D72" s="170" t="s">
        <v>283</v>
      </c>
      <c r="E72" s="170" t="s">
        <v>284</v>
      </c>
      <c r="F72" s="169" t="s">
        <v>236</v>
      </c>
      <c r="G72" s="171">
        <v>2</v>
      </c>
      <c r="H72" s="172">
        <v>360</v>
      </c>
      <c r="I72" s="172"/>
      <c r="J72" s="173"/>
      <c r="K72" s="171"/>
      <c r="L72" s="173"/>
      <c r="M72" s="171"/>
      <c r="N72" s="174"/>
      <c r="O72" s="175">
        <v>8</v>
      </c>
      <c r="P72" s="170" t="s">
        <v>113</v>
      </c>
    </row>
    <row r="73" spans="1:16" s="16" customFormat="1" ht="12.75" customHeight="1">
      <c r="A73" s="169" t="s">
        <v>285</v>
      </c>
      <c r="B73" s="169" t="s">
        <v>177</v>
      </c>
      <c r="C73" s="169" t="s">
        <v>178</v>
      </c>
      <c r="D73" s="170" t="s">
        <v>286</v>
      </c>
      <c r="E73" s="170" t="s">
        <v>287</v>
      </c>
      <c r="F73" s="169" t="s">
        <v>236</v>
      </c>
      <c r="G73" s="171">
        <v>2</v>
      </c>
      <c r="H73" s="172">
        <v>370</v>
      </c>
      <c r="I73" s="172"/>
      <c r="J73" s="173"/>
      <c r="K73" s="171"/>
      <c r="L73" s="173"/>
      <c r="M73" s="171"/>
      <c r="N73" s="174"/>
      <c r="O73" s="175">
        <v>8</v>
      </c>
      <c r="P73" s="170" t="s">
        <v>113</v>
      </c>
    </row>
    <row r="74" spans="1:16" s="16" customFormat="1" ht="12.75" customHeight="1">
      <c r="A74" s="169" t="s">
        <v>288</v>
      </c>
      <c r="B74" s="169" t="s">
        <v>177</v>
      </c>
      <c r="C74" s="169" t="s">
        <v>178</v>
      </c>
      <c r="D74" s="170" t="s">
        <v>289</v>
      </c>
      <c r="E74" s="170" t="s">
        <v>290</v>
      </c>
      <c r="F74" s="169" t="s">
        <v>236</v>
      </c>
      <c r="G74" s="171">
        <v>1</v>
      </c>
      <c r="H74" s="172">
        <v>2190</v>
      </c>
      <c r="I74" s="172"/>
      <c r="J74" s="173"/>
      <c r="K74" s="171"/>
      <c r="L74" s="173"/>
      <c r="M74" s="171"/>
      <c r="N74" s="174"/>
      <c r="O74" s="175">
        <v>8</v>
      </c>
      <c r="P74" s="170" t="s">
        <v>113</v>
      </c>
    </row>
    <row r="75" spans="1:16" s="16" customFormat="1" ht="12.75" customHeight="1">
      <c r="A75" s="169" t="s">
        <v>291</v>
      </c>
      <c r="B75" s="169" t="s">
        <v>177</v>
      </c>
      <c r="C75" s="169" t="s">
        <v>178</v>
      </c>
      <c r="D75" s="170" t="s">
        <v>292</v>
      </c>
      <c r="E75" s="170" t="s">
        <v>293</v>
      </c>
      <c r="F75" s="169" t="s">
        <v>236</v>
      </c>
      <c r="G75" s="171">
        <v>1</v>
      </c>
      <c r="H75" s="172">
        <v>6347</v>
      </c>
      <c r="I75" s="172"/>
      <c r="J75" s="173"/>
      <c r="K75" s="171"/>
      <c r="L75" s="173"/>
      <c r="M75" s="171"/>
      <c r="N75" s="174"/>
      <c r="O75" s="175">
        <v>8</v>
      </c>
      <c r="P75" s="170" t="s">
        <v>113</v>
      </c>
    </row>
    <row r="76" spans="1:16" s="16" customFormat="1" ht="12.75" customHeight="1">
      <c r="A76" s="169" t="s">
        <v>294</v>
      </c>
      <c r="B76" s="169" t="s">
        <v>177</v>
      </c>
      <c r="C76" s="169" t="s">
        <v>178</v>
      </c>
      <c r="D76" s="170" t="s">
        <v>295</v>
      </c>
      <c r="E76" s="170" t="s">
        <v>296</v>
      </c>
      <c r="F76" s="169" t="s">
        <v>236</v>
      </c>
      <c r="G76" s="171">
        <v>2</v>
      </c>
      <c r="H76" s="172">
        <v>3000</v>
      </c>
      <c r="I76" s="172"/>
      <c r="J76" s="173"/>
      <c r="K76" s="171"/>
      <c r="L76" s="173"/>
      <c r="M76" s="171"/>
      <c r="N76" s="174"/>
      <c r="O76" s="175">
        <v>8</v>
      </c>
      <c r="P76" s="170" t="s">
        <v>113</v>
      </c>
    </row>
    <row r="77" spans="1:16" s="16" customFormat="1" ht="12.75" customHeight="1">
      <c r="A77" s="169" t="s">
        <v>297</v>
      </c>
      <c r="B77" s="169" t="s">
        <v>177</v>
      </c>
      <c r="C77" s="169" t="s">
        <v>178</v>
      </c>
      <c r="D77" s="170" t="s">
        <v>298</v>
      </c>
      <c r="E77" s="170" t="s">
        <v>299</v>
      </c>
      <c r="F77" s="169" t="s">
        <v>236</v>
      </c>
      <c r="G77" s="171">
        <v>2</v>
      </c>
      <c r="H77" s="172">
        <v>497</v>
      </c>
      <c r="I77" s="172"/>
      <c r="J77" s="173"/>
      <c r="K77" s="171"/>
      <c r="L77" s="173"/>
      <c r="M77" s="171"/>
      <c r="N77" s="174"/>
      <c r="O77" s="175">
        <v>8</v>
      </c>
      <c r="P77" s="170" t="s">
        <v>113</v>
      </c>
    </row>
    <row r="78" spans="1:16" s="16" customFormat="1" ht="12.75" customHeight="1">
      <c r="A78" s="169" t="s">
        <v>300</v>
      </c>
      <c r="B78" s="169" t="s">
        <v>177</v>
      </c>
      <c r="C78" s="169" t="s">
        <v>178</v>
      </c>
      <c r="D78" s="170" t="s">
        <v>301</v>
      </c>
      <c r="E78" s="170" t="s">
        <v>302</v>
      </c>
      <c r="F78" s="169" t="s">
        <v>236</v>
      </c>
      <c r="G78" s="171">
        <v>4</v>
      </c>
      <c r="H78" s="172">
        <v>939</v>
      </c>
      <c r="I78" s="172"/>
      <c r="J78" s="173"/>
      <c r="K78" s="171"/>
      <c r="L78" s="173"/>
      <c r="M78" s="171"/>
      <c r="N78" s="174"/>
      <c r="O78" s="175">
        <v>8</v>
      </c>
      <c r="P78" s="170" t="s">
        <v>113</v>
      </c>
    </row>
    <row r="79" spans="1:16" s="16" customFormat="1" ht="12.75" customHeight="1">
      <c r="A79" s="169" t="s">
        <v>303</v>
      </c>
      <c r="B79" s="169" t="s">
        <v>177</v>
      </c>
      <c r="C79" s="169" t="s">
        <v>178</v>
      </c>
      <c r="D79" s="170" t="s">
        <v>304</v>
      </c>
      <c r="E79" s="170" t="s">
        <v>305</v>
      </c>
      <c r="F79" s="169" t="s">
        <v>236</v>
      </c>
      <c r="G79" s="171">
        <v>1</v>
      </c>
      <c r="H79" s="172">
        <v>712</v>
      </c>
      <c r="I79" s="172"/>
      <c r="J79" s="173"/>
      <c r="K79" s="171"/>
      <c r="L79" s="173"/>
      <c r="M79" s="171"/>
      <c r="N79" s="174"/>
      <c r="O79" s="175">
        <v>8</v>
      </c>
      <c r="P79" s="170" t="s">
        <v>113</v>
      </c>
    </row>
    <row r="80" spans="1:16" s="16" customFormat="1" ht="12.75" customHeight="1">
      <c r="A80" s="169" t="s">
        <v>306</v>
      </c>
      <c r="B80" s="169" t="s">
        <v>177</v>
      </c>
      <c r="C80" s="169" t="s">
        <v>178</v>
      </c>
      <c r="D80" s="170" t="s">
        <v>307</v>
      </c>
      <c r="E80" s="170" t="s">
        <v>308</v>
      </c>
      <c r="F80" s="169" t="s">
        <v>236</v>
      </c>
      <c r="G80" s="171">
        <v>6</v>
      </c>
      <c r="H80" s="172">
        <v>763</v>
      </c>
      <c r="I80" s="172"/>
      <c r="J80" s="173"/>
      <c r="K80" s="171"/>
      <c r="L80" s="173"/>
      <c r="M80" s="171"/>
      <c r="N80" s="174"/>
      <c r="O80" s="175">
        <v>8</v>
      </c>
      <c r="P80" s="170" t="s">
        <v>113</v>
      </c>
    </row>
    <row r="81" spans="1:16" s="16" customFormat="1" ht="12.75" customHeight="1">
      <c r="A81" s="169" t="s">
        <v>309</v>
      </c>
      <c r="B81" s="169" t="s">
        <v>177</v>
      </c>
      <c r="C81" s="169" t="s">
        <v>178</v>
      </c>
      <c r="D81" s="170" t="s">
        <v>310</v>
      </c>
      <c r="E81" s="170" t="s">
        <v>311</v>
      </c>
      <c r="F81" s="169" t="s">
        <v>236</v>
      </c>
      <c r="G81" s="171">
        <v>4</v>
      </c>
      <c r="H81" s="172">
        <v>795</v>
      </c>
      <c r="I81" s="172"/>
      <c r="J81" s="173"/>
      <c r="K81" s="171"/>
      <c r="L81" s="173"/>
      <c r="M81" s="171"/>
      <c r="N81" s="174"/>
      <c r="O81" s="175">
        <v>8</v>
      </c>
      <c r="P81" s="170" t="s">
        <v>113</v>
      </c>
    </row>
    <row r="82" spans="1:16" s="16" customFormat="1" ht="12.75" customHeight="1">
      <c r="A82" s="169" t="s">
        <v>312</v>
      </c>
      <c r="B82" s="169" t="s">
        <v>177</v>
      </c>
      <c r="C82" s="169" t="s">
        <v>178</v>
      </c>
      <c r="D82" s="170" t="s">
        <v>313</v>
      </c>
      <c r="E82" s="170" t="s">
        <v>314</v>
      </c>
      <c r="F82" s="169" t="s">
        <v>236</v>
      </c>
      <c r="G82" s="171">
        <v>18</v>
      </c>
      <c r="H82" s="172">
        <v>5500</v>
      </c>
      <c r="I82" s="172"/>
      <c r="J82" s="173"/>
      <c r="K82" s="171"/>
      <c r="L82" s="173"/>
      <c r="M82" s="171"/>
      <c r="N82" s="174"/>
      <c r="O82" s="175">
        <v>8</v>
      </c>
      <c r="P82" s="170" t="s">
        <v>113</v>
      </c>
    </row>
    <row r="83" spans="1:16" s="16" customFormat="1" ht="12.75" customHeight="1">
      <c r="A83" s="169" t="s">
        <v>315</v>
      </c>
      <c r="B83" s="169" t="s">
        <v>177</v>
      </c>
      <c r="C83" s="169" t="s">
        <v>178</v>
      </c>
      <c r="D83" s="170" t="s">
        <v>316</v>
      </c>
      <c r="E83" s="170" t="s">
        <v>317</v>
      </c>
      <c r="F83" s="169" t="s">
        <v>236</v>
      </c>
      <c r="G83" s="171">
        <v>3</v>
      </c>
      <c r="H83" s="172">
        <v>5500</v>
      </c>
      <c r="I83" s="172"/>
      <c r="J83" s="173"/>
      <c r="K83" s="171"/>
      <c r="L83" s="173"/>
      <c r="M83" s="171"/>
      <c r="N83" s="174"/>
      <c r="O83" s="175">
        <v>8</v>
      </c>
      <c r="P83" s="170" t="s">
        <v>113</v>
      </c>
    </row>
    <row r="84" spans="1:16" s="16" customFormat="1" ht="12.75" customHeight="1">
      <c r="A84" s="169" t="s">
        <v>318</v>
      </c>
      <c r="B84" s="169" t="s">
        <v>177</v>
      </c>
      <c r="C84" s="169" t="s">
        <v>178</v>
      </c>
      <c r="D84" s="170" t="s">
        <v>319</v>
      </c>
      <c r="E84" s="170" t="s">
        <v>320</v>
      </c>
      <c r="F84" s="169" t="s">
        <v>236</v>
      </c>
      <c r="G84" s="171">
        <v>4</v>
      </c>
      <c r="H84" s="172">
        <v>3500</v>
      </c>
      <c r="I84" s="172"/>
      <c r="J84" s="173"/>
      <c r="K84" s="171"/>
      <c r="L84" s="173"/>
      <c r="M84" s="171"/>
      <c r="N84" s="174"/>
      <c r="O84" s="175">
        <v>8</v>
      </c>
      <c r="P84" s="170" t="s">
        <v>113</v>
      </c>
    </row>
    <row r="85" spans="1:16" s="16" customFormat="1" ht="12.75" customHeight="1">
      <c r="A85" s="163" t="s">
        <v>321</v>
      </c>
      <c r="B85" s="163" t="s">
        <v>108</v>
      </c>
      <c r="C85" s="163" t="s">
        <v>207</v>
      </c>
      <c r="D85" s="16" t="s">
        <v>322</v>
      </c>
      <c r="E85" s="16" t="s">
        <v>323</v>
      </c>
      <c r="F85" s="163" t="s">
        <v>236</v>
      </c>
      <c r="G85" s="164">
        <v>15</v>
      </c>
      <c r="H85" s="165">
        <v>46.6</v>
      </c>
      <c r="I85" s="165"/>
      <c r="J85" s="166"/>
      <c r="K85" s="164"/>
      <c r="L85" s="166"/>
      <c r="M85" s="164"/>
      <c r="N85" s="167"/>
      <c r="O85" s="168">
        <v>4</v>
      </c>
      <c r="P85" s="16" t="s">
        <v>113</v>
      </c>
    </row>
    <row r="86" spans="1:16" s="16" customFormat="1" ht="12.75" customHeight="1">
      <c r="A86" s="163" t="s">
        <v>324</v>
      </c>
      <c r="B86" s="163" t="s">
        <v>108</v>
      </c>
      <c r="C86" s="163" t="s">
        <v>207</v>
      </c>
      <c r="D86" s="16" t="s">
        <v>325</v>
      </c>
      <c r="E86" s="16" t="s">
        <v>326</v>
      </c>
      <c r="F86" s="163" t="s">
        <v>236</v>
      </c>
      <c r="G86" s="164">
        <v>10</v>
      </c>
      <c r="H86" s="165">
        <v>61</v>
      </c>
      <c r="I86" s="165"/>
      <c r="J86" s="166"/>
      <c r="K86" s="164"/>
      <c r="L86" s="166"/>
      <c r="M86" s="164"/>
      <c r="N86" s="167"/>
      <c r="O86" s="168">
        <v>4</v>
      </c>
      <c r="P86" s="16" t="s">
        <v>113</v>
      </c>
    </row>
    <row r="87" spans="1:16" s="16" customFormat="1" ht="12.75" customHeight="1">
      <c r="A87" s="163" t="s">
        <v>327</v>
      </c>
      <c r="B87" s="163" t="s">
        <v>108</v>
      </c>
      <c r="C87" s="163" t="s">
        <v>207</v>
      </c>
      <c r="D87" s="16" t="s">
        <v>328</v>
      </c>
      <c r="E87" s="16" t="s">
        <v>329</v>
      </c>
      <c r="F87" s="163" t="s">
        <v>236</v>
      </c>
      <c r="G87" s="164">
        <v>5</v>
      </c>
      <c r="H87" s="165">
        <v>78.3</v>
      </c>
      <c r="I87" s="165"/>
      <c r="J87" s="166"/>
      <c r="K87" s="164"/>
      <c r="L87" s="166"/>
      <c r="M87" s="164"/>
      <c r="N87" s="167"/>
      <c r="O87" s="168">
        <v>4</v>
      </c>
      <c r="P87" s="16" t="s">
        <v>113</v>
      </c>
    </row>
    <row r="88" spans="1:16" s="16" customFormat="1" ht="12.75" customHeight="1">
      <c r="A88" s="163" t="s">
        <v>330</v>
      </c>
      <c r="B88" s="163" t="s">
        <v>108</v>
      </c>
      <c r="C88" s="163" t="s">
        <v>207</v>
      </c>
      <c r="D88" s="16" t="s">
        <v>331</v>
      </c>
      <c r="E88" s="16" t="s">
        <v>332</v>
      </c>
      <c r="F88" s="163" t="s">
        <v>201</v>
      </c>
      <c r="G88" s="164">
        <v>287</v>
      </c>
      <c r="H88" s="165">
        <v>21.7</v>
      </c>
      <c r="I88" s="165"/>
      <c r="J88" s="166"/>
      <c r="K88" s="164"/>
      <c r="L88" s="166"/>
      <c r="M88" s="164"/>
      <c r="N88" s="167"/>
      <c r="O88" s="168">
        <v>4</v>
      </c>
      <c r="P88" s="16" t="s">
        <v>113</v>
      </c>
    </row>
    <row r="89" spans="1:16" s="16" customFormat="1" ht="12.75" customHeight="1">
      <c r="A89" s="163" t="s">
        <v>333</v>
      </c>
      <c r="B89" s="163" t="s">
        <v>108</v>
      </c>
      <c r="C89" s="163" t="s">
        <v>207</v>
      </c>
      <c r="D89" s="16" t="s">
        <v>334</v>
      </c>
      <c r="E89" s="16" t="s">
        <v>335</v>
      </c>
      <c r="F89" s="163" t="s">
        <v>201</v>
      </c>
      <c r="G89" s="164">
        <v>94.1</v>
      </c>
      <c r="H89" s="165">
        <v>34.5</v>
      </c>
      <c r="I89" s="165"/>
      <c r="J89" s="166"/>
      <c r="K89" s="164"/>
      <c r="L89" s="166"/>
      <c r="M89" s="164"/>
      <c r="N89" s="167"/>
      <c r="O89" s="168">
        <v>4</v>
      </c>
      <c r="P89" s="16" t="s">
        <v>113</v>
      </c>
    </row>
    <row r="90" spans="1:16" s="16" customFormat="1" ht="12.75" customHeight="1">
      <c r="A90" s="163" t="s">
        <v>336</v>
      </c>
      <c r="B90" s="163" t="s">
        <v>108</v>
      </c>
      <c r="C90" s="163" t="s">
        <v>207</v>
      </c>
      <c r="D90" s="16" t="s">
        <v>337</v>
      </c>
      <c r="E90" s="16" t="s">
        <v>338</v>
      </c>
      <c r="F90" s="163" t="s">
        <v>201</v>
      </c>
      <c r="G90" s="164">
        <v>381.1</v>
      </c>
      <c r="H90" s="165">
        <v>60</v>
      </c>
      <c r="I90" s="165"/>
      <c r="J90" s="166"/>
      <c r="K90" s="164"/>
      <c r="L90" s="166"/>
      <c r="M90" s="164"/>
      <c r="N90" s="167"/>
      <c r="O90" s="168">
        <v>4</v>
      </c>
      <c r="P90" s="16" t="s">
        <v>113</v>
      </c>
    </row>
    <row r="91" spans="1:16" s="16" customFormat="1" ht="12.75" customHeight="1">
      <c r="A91" s="163" t="s">
        <v>339</v>
      </c>
      <c r="B91" s="163" t="s">
        <v>108</v>
      </c>
      <c r="C91" s="163" t="s">
        <v>207</v>
      </c>
      <c r="D91" s="16" t="s">
        <v>340</v>
      </c>
      <c r="E91" s="16" t="s">
        <v>341</v>
      </c>
      <c r="F91" s="163" t="s">
        <v>236</v>
      </c>
      <c r="G91" s="164">
        <v>1</v>
      </c>
      <c r="H91" s="165">
        <v>27700</v>
      </c>
      <c r="I91" s="165"/>
      <c r="J91" s="166"/>
      <c r="K91" s="164"/>
      <c r="L91" s="166"/>
      <c r="M91" s="164"/>
      <c r="N91" s="167"/>
      <c r="O91" s="168">
        <v>4</v>
      </c>
      <c r="P91" s="16" t="s">
        <v>113</v>
      </c>
    </row>
    <row r="92" spans="1:16" s="16" customFormat="1" ht="12.75" customHeight="1">
      <c r="A92" s="169" t="s">
        <v>342</v>
      </c>
      <c r="B92" s="169" t="s">
        <v>177</v>
      </c>
      <c r="C92" s="169" t="s">
        <v>178</v>
      </c>
      <c r="D92" s="170" t="s">
        <v>343</v>
      </c>
      <c r="E92" s="170" t="s">
        <v>344</v>
      </c>
      <c r="F92" s="169" t="s">
        <v>236</v>
      </c>
      <c r="G92" s="171">
        <v>1</v>
      </c>
      <c r="H92" s="172">
        <v>2160</v>
      </c>
      <c r="I92" s="172"/>
      <c r="J92" s="173"/>
      <c r="K92" s="171"/>
      <c r="L92" s="173"/>
      <c r="M92" s="171"/>
      <c r="N92" s="174"/>
      <c r="O92" s="175">
        <v>8</v>
      </c>
      <c r="P92" s="170" t="s">
        <v>113</v>
      </c>
    </row>
    <row r="93" spans="1:16" s="16" customFormat="1" ht="12.75" customHeight="1">
      <c r="A93" s="169" t="s">
        <v>345</v>
      </c>
      <c r="B93" s="169" t="s">
        <v>177</v>
      </c>
      <c r="C93" s="169" t="s">
        <v>178</v>
      </c>
      <c r="D93" s="170" t="s">
        <v>346</v>
      </c>
      <c r="E93" s="170" t="s">
        <v>347</v>
      </c>
      <c r="F93" s="169" t="s">
        <v>236</v>
      </c>
      <c r="G93" s="171">
        <v>1</v>
      </c>
      <c r="H93" s="172">
        <v>1480</v>
      </c>
      <c r="I93" s="172"/>
      <c r="J93" s="173"/>
      <c r="K93" s="171"/>
      <c r="L93" s="173"/>
      <c r="M93" s="171"/>
      <c r="N93" s="174"/>
      <c r="O93" s="175">
        <v>8</v>
      </c>
      <c r="P93" s="170" t="s">
        <v>113</v>
      </c>
    </row>
    <row r="94" spans="1:16" s="16" customFormat="1" ht="12.75" customHeight="1">
      <c r="A94" s="169" t="s">
        <v>348</v>
      </c>
      <c r="B94" s="169" t="s">
        <v>177</v>
      </c>
      <c r="C94" s="169" t="s">
        <v>178</v>
      </c>
      <c r="D94" s="170" t="s">
        <v>349</v>
      </c>
      <c r="E94" s="170" t="s">
        <v>350</v>
      </c>
      <c r="F94" s="169" t="s">
        <v>236</v>
      </c>
      <c r="G94" s="171">
        <v>1</v>
      </c>
      <c r="H94" s="172">
        <v>939</v>
      </c>
      <c r="I94" s="172"/>
      <c r="J94" s="173"/>
      <c r="K94" s="171"/>
      <c r="L94" s="173"/>
      <c r="M94" s="171"/>
      <c r="N94" s="174"/>
      <c r="O94" s="175">
        <v>8</v>
      </c>
      <c r="P94" s="170" t="s">
        <v>113</v>
      </c>
    </row>
    <row r="95" spans="1:16" s="16" customFormat="1" ht="12.75" customHeight="1">
      <c r="A95" s="169" t="s">
        <v>351</v>
      </c>
      <c r="B95" s="169" t="s">
        <v>177</v>
      </c>
      <c r="C95" s="169" t="s">
        <v>178</v>
      </c>
      <c r="D95" s="170" t="s">
        <v>352</v>
      </c>
      <c r="E95" s="170" t="s">
        <v>353</v>
      </c>
      <c r="F95" s="169" t="s">
        <v>236</v>
      </c>
      <c r="G95" s="171">
        <v>1</v>
      </c>
      <c r="H95" s="172">
        <v>3990</v>
      </c>
      <c r="I95" s="172"/>
      <c r="J95" s="173"/>
      <c r="K95" s="171"/>
      <c r="L95" s="173"/>
      <c r="M95" s="171"/>
      <c r="N95" s="174"/>
      <c r="O95" s="175">
        <v>8</v>
      </c>
      <c r="P95" s="170" t="s">
        <v>113</v>
      </c>
    </row>
    <row r="96" spans="1:16" s="16" customFormat="1" ht="12.75" customHeight="1">
      <c r="A96" s="163" t="s">
        <v>354</v>
      </c>
      <c r="B96" s="163" t="s">
        <v>108</v>
      </c>
      <c r="C96" s="163" t="s">
        <v>207</v>
      </c>
      <c r="D96" s="16" t="s">
        <v>355</v>
      </c>
      <c r="E96" s="16" t="s">
        <v>356</v>
      </c>
      <c r="F96" s="163" t="s">
        <v>236</v>
      </c>
      <c r="G96" s="164">
        <v>22</v>
      </c>
      <c r="H96" s="165">
        <v>42.1</v>
      </c>
      <c r="I96" s="165"/>
      <c r="J96" s="166"/>
      <c r="K96" s="164"/>
      <c r="L96" s="166"/>
      <c r="M96" s="164"/>
      <c r="N96" s="167"/>
      <c r="O96" s="168">
        <v>4</v>
      </c>
      <c r="P96" s="16" t="s">
        <v>113</v>
      </c>
    </row>
    <row r="97" spans="1:16" s="16" customFormat="1" ht="12.75" customHeight="1">
      <c r="A97" s="163" t="s">
        <v>357</v>
      </c>
      <c r="B97" s="163" t="s">
        <v>108</v>
      </c>
      <c r="C97" s="163" t="s">
        <v>207</v>
      </c>
      <c r="D97" s="16" t="s">
        <v>358</v>
      </c>
      <c r="E97" s="16" t="s">
        <v>359</v>
      </c>
      <c r="F97" s="163" t="s">
        <v>236</v>
      </c>
      <c r="G97" s="164">
        <v>6</v>
      </c>
      <c r="H97" s="165">
        <v>11000</v>
      </c>
      <c r="I97" s="165"/>
      <c r="J97" s="166"/>
      <c r="K97" s="164"/>
      <c r="L97" s="166"/>
      <c r="M97" s="164"/>
      <c r="N97" s="167"/>
      <c r="O97" s="168">
        <v>4</v>
      </c>
      <c r="P97" s="16" t="s">
        <v>113</v>
      </c>
    </row>
    <row r="98" spans="1:16" s="16" customFormat="1" ht="12.75" customHeight="1">
      <c r="A98" s="163" t="s">
        <v>360</v>
      </c>
      <c r="B98" s="163" t="s">
        <v>108</v>
      </c>
      <c r="C98" s="163" t="s">
        <v>207</v>
      </c>
      <c r="D98" s="16" t="s">
        <v>361</v>
      </c>
      <c r="E98" s="16" t="s">
        <v>362</v>
      </c>
      <c r="F98" s="163" t="s">
        <v>236</v>
      </c>
      <c r="G98" s="164">
        <v>7</v>
      </c>
      <c r="H98" s="165">
        <v>63</v>
      </c>
      <c r="I98" s="165"/>
      <c r="J98" s="166"/>
      <c r="K98" s="164"/>
      <c r="L98" s="166"/>
      <c r="M98" s="164"/>
      <c r="N98" s="167"/>
      <c r="O98" s="168">
        <v>4</v>
      </c>
      <c r="P98" s="16" t="s">
        <v>113</v>
      </c>
    </row>
    <row r="99" spans="1:16" s="16" customFormat="1" ht="12.75" customHeight="1">
      <c r="A99" s="163" t="s">
        <v>363</v>
      </c>
      <c r="B99" s="163" t="s">
        <v>108</v>
      </c>
      <c r="C99" s="163" t="s">
        <v>207</v>
      </c>
      <c r="D99" s="16" t="s">
        <v>364</v>
      </c>
      <c r="E99" s="16" t="s">
        <v>365</v>
      </c>
      <c r="F99" s="163" t="s">
        <v>236</v>
      </c>
      <c r="G99" s="164">
        <v>1</v>
      </c>
      <c r="H99" s="165">
        <v>6510</v>
      </c>
      <c r="I99" s="165"/>
      <c r="J99" s="166"/>
      <c r="K99" s="164"/>
      <c r="L99" s="166"/>
      <c r="M99" s="164"/>
      <c r="N99" s="167"/>
      <c r="O99" s="168">
        <v>4</v>
      </c>
      <c r="P99" s="16" t="s">
        <v>113</v>
      </c>
    </row>
    <row r="100" spans="1:16" s="16" customFormat="1" ht="12.75" customHeight="1">
      <c r="A100" s="163" t="s">
        <v>366</v>
      </c>
      <c r="B100" s="163" t="s">
        <v>108</v>
      </c>
      <c r="C100" s="163" t="s">
        <v>207</v>
      </c>
      <c r="D100" s="16" t="s">
        <v>367</v>
      </c>
      <c r="E100" s="16" t="s">
        <v>368</v>
      </c>
      <c r="F100" s="163" t="s">
        <v>236</v>
      </c>
      <c r="G100" s="164">
        <v>1</v>
      </c>
      <c r="H100" s="165">
        <v>8090</v>
      </c>
      <c r="I100" s="165"/>
      <c r="J100" s="166"/>
      <c r="K100" s="164"/>
      <c r="L100" s="166"/>
      <c r="M100" s="164"/>
      <c r="N100" s="167"/>
      <c r="O100" s="168">
        <v>4</v>
      </c>
      <c r="P100" s="16" t="s">
        <v>113</v>
      </c>
    </row>
    <row r="101" spans="1:16" s="16" customFormat="1" ht="12.75" customHeight="1">
      <c r="A101" s="163" t="s">
        <v>369</v>
      </c>
      <c r="B101" s="163" t="s">
        <v>108</v>
      </c>
      <c r="C101" s="163" t="s">
        <v>207</v>
      </c>
      <c r="D101" s="16" t="s">
        <v>370</v>
      </c>
      <c r="E101" s="16" t="s">
        <v>371</v>
      </c>
      <c r="F101" s="163" t="s">
        <v>236</v>
      </c>
      <c r="G101" s="164">
        <v>2</v>
      </c>
      <c r="H101" s="165">
        <v>7520</v>
      </c>
      <c r="I101" s="165"/>
      <c r="J101" s="166"/>
      <c r="K101" s="164"/>
      <c r="L101" s="166"/>
      <c r="M101" s="164"/>
      <c r="N101" s="167"/>
      <c r="O101" s="168">
        <v>4</v>
      </c>
      <c r="P101" s="16" t="s">
        <v>113</v>
      </c>
    </row>
    <row r="102" spans="1:16" s="16" customFormat="1" ht="12.75" customHeight="1">
      <c r="A102" s="163" t="s">
        <v>372</v>
      </c>
      <c r="B102" s="163" t="s">
        <v>108</v>
      </c>
      <c r="C102" s="163" t="s">
        <v>207</v>
      </c>
      <c r="D102" s="16" t="s">
        <v>373</v>
      </c>
      <c r="E102" s="16" t="s">
        <v>374</v>
      </c>
      <c r="F102" s="163" t="s">
        <v>236</v>
      </c>
      <c r="G102" s="164">
        <v>1</v>
      </c>
      <c r="H102" s="165">
        <v>2510</v>
      </c>
      <c r="I102" s="165"/>
      <c r="J102" s="166"/>
      <c r="K102" s="164"/>
      <c r="L102" s="166"/>
      <c r="M102" s="164"/>
      <c r="N102" s="167"/>
      <c r="O102" s="168">
        <v>4</v>
      </c>
      <c r="P102" s="16" t="s">
        <v>113</v>
      </c>
    </row>
    <row r="103" spans="1:16" s="16" customFormat="1" ht="12.75" customHeight="1">
      <c r="A103" s="163" t="s">
        <v>375</v>
      </c>
      <c r="B103" s="163" t="s">
        <v>108</v>
      </c>
      <c r="C103" s="163" t="s">
        <v>207</v>
      </c>
      <c r="D103" s="16" t="s">
        <v>376</v>
      </c>
      <c r="E103" s="16" t="s">
        <v>377</v>
      </c>
      <c r="F103" s="163" t="s">
        <v>236</v>
      </c>
      <c r="G103" s="164">
        <v>2</v>
      </c>
      <c r="H103" s="165">
        <v>4160</v>
      </c>
      <c r="I103" s="165"/>
      <c r="J103" s="166"/>
      <c r="K103" s="164"/>
      <c r="L103" s="166"/>
      <c r="M103" s="164"/>
      <c r="N103" s="167"/>
      <c r="O103" s="168">
        <v>4</v>
      </c>
      <c r="P103" s="16" t="s">
        <v>113</v>
      </c>
    </row>
    <row r="104" spans="1:16" s="16" customFormat="1" ht="12.75" customHeight="1">
      <c r="A104" s="163" t="s">
        <v>378</v>
      </c>
      <c r="B104" s="163" t="s">
        <v>108</v>
      </c>
      <c r="C104" s="163" t="s">
        <v>207</v>
      </c>
      <c r="D104" s="16" t="s">
        <v>379</v>
      </c>
      <c r="E104" s="16" t="s">
        <v>380</v>
      </c>
      <c r="F104" s="163" t="s">
        <v>236</v>
      </c>
      <c r="G104" s="164">
        <v>1</v>
      </c>
      <c r="H104" s="165">
        <v>6190</v>
      </c>
      <c r="I104" s="165"/>
      <c r="J104" s="166"/>
      <c r="K104" s="164"/>
      <c r="L104" s="166"/>
      <c r="M104" s="164"/>
      <c r="N104" s="167"/>
      <c r="O104" s="168">
        <v>4</v>
      </c>
      <c r="P104" s="16" t="s">
        <v>113</v>
      </c>
    </row>
    <row r="105" spans="1:16" s="16" customFormat="1" ht="12.75" customHeight="1">
      <c r="A105" s="163" t="s">
        <v>381</v>
      </c>
      <c r="B105" s="163" t="s">
        <v>108</v>
      </c>
      <c r="C105" s="163" t="s">
        <v>207</v>
      </c>
      <c r="D105" s="16" t="s">
        <v>382</v>
      </c>
      <c r="E105" s="16" t="s">
        <v>383</v>
      </c>
      <c r="F105" s="163" t="s">
        <v>236</v>
      </c>
      <c r="G105" s="164">
        <v>4</v>
      </c>
      <c r="H105" s="165">
        <v>83.9</v>
      </c>
      <c r="I105" s="165"/>
      <c r="J105" s="166"/>
      <c r="K105" s="164"/>
      <c r="L105" s="166"/>
      <c r="M105" s="164"/>
      <c r="N105" s="167"/>
      <c r="O105" s="168">
        <v>4</v>
      </c>
      <c r="P105" s="16" t="s">
        <v>113</v>
      </c>
    </row>
    <row r="106" spans="1:16" s="16" customFormat="1" ht="12.75" customHeight="1">
      <c r="A106" s="163" t="s">
        <v>384</v>
      </c>
      <c r="B106" s="163" t="s">
        <v>108</v>
      </c>
      <c r="C106" s="163" t="s">
        <v>207</v>
      </c>
      <c r="D106" s="16" t="s">
        <v>385</v>
      </c>
      <c r="E106" s="16" t="s">
        <v>386</v>
      </c>
      <c r="F106" s="163" t="s">
        <v>236</v>
      </c>
      <c r="G106" s="164">
        <v>2</v>
      </c>
      <c r="H106" s="165">
        <v>7240</v>
      </c>
      <c r="I106" s="165"/>
      <c r="J106" s="166"/>
      <c r="K106" s="164"/>
      <c r="L106" s="166"/>
      <c r="M106" s="164"/>
      <c r="N106" s="167"/>
      <c r="O106" s="168">
        <v>4</v>
      </c>
      <c r="P106" s="16" t="s">
        <v>113</v>
      </c>
    </row>
    <row r="107" spans="1:16" s="16" customFormat="1" ht="12.75" customHeight="1">
      <c r="A107" s="163" t="s">
        <v>387</v>
      </c>
      <c r="B107" s="163" t="s">
        <v>108</v>
      </c>
      <c r="C107" s="163" t="s">
        <v>207</v>
      </c>
      <c r="D107" s="16" t="s">
        <v>388</v>
      </c>
      <c r="E107" s="16" t="s">
        <v>389</v>
      </c>
      <c r="F107" s="163" t="s">
        <v>236</v>
      </c>
      <c r="G107" s="164">
        <v>2</v>
      </c>
      <c r="H107" s="165">
        <v>8210</v>
      </c>
      <c r="I107" s="165"/>
      <c r="J107" s="166"/>
      <c r="K107" s="164"/>
      <c r="L107" s="166"/>
      <c r="M107" s="164"/>
      <c r="N107" s="167"/>
      <c r="O107" s="168">
        <v>4</v>
      </c>
      <c r="P107" s="16" t="s">
        <v>113</v>
      </c>
    </row>
    <row r="108" spans="1:16" s="16" customFormat="1" ht="12.75" customHeight="1">
      <c r="A108" s="163" t="s">
        <v>390</v>
      </c>
      <c r="B108" s="163" t="s">
        <v>108</v>
      </c>
      <c r="C108" s="163" t="s">
        <v>207</v>
      </c>
      <c r="D108" s="16" t="s">
        <v>391</v>
      </c>
      <c r="E108" s="16" t="s">
        <v>392</v>
      </c>
      <c r="F108" s="163" t="s">
        <v>236</v>
      </c>
      <c r="G108" s="164">
        <v>1</v>
      </c>
      <c r="H108" s="165">
        <v>10500</v>
      </c>
      <c r="I108" s="165"/>
      <c r="J108" s="166"/>
      <c r="K108" s="164"/>
      <c r="L108" s="166"/>
      <c r="M108" s="164"/>
      <c r="N108" s="167"/>
      <c r="O108" s="168">
        <v>4</v>
      </c>
      <c r="P108" s="16" t="s">
        <v>113</v>
      </c>
    </row>
    <row r="109" spans="1:16" s="16" customFormat="1" ht="12.75" customHeight="1">
      <c r="A109" s="163" t="s">
        <v>393</v>
      </c>
      <c r="B109" s="163" t="s">
        <v>108</v>
      </c>
      <c r="C109" s="163" t="s">
        <v>207</v>
      </c>
      <c r="D109" s="16" t="s">
        <v>394</v>
      </c>
      <c r="E109" s="16" t="s">
        <v>395</v>
      </c>
      <c r="F109" s="163" t="s">
        <v>236</v>
      </c>
      <c r="G109" s="164">
        <v>1</v>
      </c>
      <c r="H109" s="165">
        <v>13700</v>
      </c>
      <c r="I109" s="165"/>
      <c r="J109" s="166"/>
      <c r="K109" s="164"/>
      <c r="L109" s="166"/>
      <c r="M109" s="164"/>
      <c r="N109" s="167"/>
      <c r="O109" s="168">
        <v>4</v>
      </c>
      <c r="P109" s="16" t="s">
        <v>113</v>
      </c>
    </row>
    <row r="110" spans="1:16" s="16" customFormat="1" ht="12.75" customHeight="1">
      <c r="A110" s="163" t="s">
        <v>396</v>
      </c>
      <c r="B110" s="163" t="s">
        <v>108</v>
      </c>
      <c r="C110" s="163" t="s">
        <v>207</v>
      </c>
      <c r="D110" s="16" t="s">
        <v>397</v>
      </c>
      <c r="E110" s="16" t="s">
        <v>398</v>
      </c>
      <c r="F110" s="163" t="s">
        <v>236</v>
      </c>
      <c r="G110" s="164">
        <v>1</v>
      </c>
      <c r="H110" s="165">
        <v>5180</v>
      </c>
      <c r="I110" s="165"/>
      <c r="J110" s="166"/>
      <c r="K110" s="164"/>
      <c r="L110" s="166"/>
      <c r="M110" s="164"/>
      <c r="N110" s="167"/>
      <c r="O110" s="168">
        <v>4</v>
      </c>
      <c r="P110" s="16" t="s">
        <v>113</v>
      </c>
    </row>
    <row r="111" spans="1:16" s="16" customFormat="1" ht="12.75" customHeight="1">
      <c r="A111" s="163" t="s">
        <v>399</v>
      </c>
      <c r="B111" s="163" t="s">
        <v>108</v>
      </c>
      <c r="C111" s="163" t="s">
        <v>207</v>
      </c>
      <c r="D111" s="16" t="s">
        <v>400</v>
      </c>
      <c r="E111" s="16" t="s">
        <v>401</v>
      </c>
      <c r="F111" s="163" t="s">
        <v>236</v>
      </c>
      <c r="G111" s="164">
        <v>3</v>
      </c>
      <c r="H111" s="165">
        <v>11000</v>
      </c>
      <c r="I111" s="165"/>
      <c r="J111" s="166"/>
      <c r="K111" s="164"/>
      <c r="L111" s="166"/>
      <c r="M111" s="164"/>
      <c r="N111" s="167"/>
      <c r="O111" s="168">
        <v>4</v>
      </c>
      <c r="P111" s="16" t="s">
        <v>113</v>
      </c>
    </row>
    <row r="112" spans="1:16" s="16" customFormat="1" ht="12.75" customHeight="1">
      <c r="A112" s="163" t="s">
        <v>402</v>
      </c>
      <c r="B112" s="163" t="s">
        <v>108</v>
      </c>
      <c r="C112" s="163" t="s">
        <v>207</v>
      </c>
      <c r="D112" s="16" t="s">
        <v>403</v>
      </c>
      <c r="E112" s="16" t="s">
        <v>404</v>
      </c>
      <c r="F112" s="163" t="s">
        <v>236</v>
      </c>
      <c r="G112" s="164">
        <v>1</v>
      </c>
      <c r="H112" s="165">
        <v>15100</v>
      </c>
      <c r="I112" s="165"/>
      <c r="J112" s="166"/>
      <c r="K112" s="164"/>
      <c r="L112" s="166"/>
      <c r="M112" s="164"/>
      <c r="N112" s="167"/>
      <c r="O112" s="168">
        <v>4</v>
      </c>
      <c r="P112" s="16" t="s">
        <v>113</v>
      </c>
    </row>
    <row r="113" spans="1:16" s="16" customFormat="1" ht="12.75" customHeight="1">
      <c r="A113" s="163" t="s">
        <v>405</v>
      </c>
      <c r="B113" s="163" t="s">
        <v>108</v>
      </c>
      <c r="C113" s="163" t="s">
        <v>207</v>
      </c>
      <c r="D113" s="16" t="s">
        <v>406</v>
      </c>
      <c r="E113" s="16" t="s">
        <v>407</v>
      </c>
      <c r="F113" s="163" t="s">
        <v>236</v>
      </c>
      <c r="G113" s="164">
        <v>1</v>
      </c>
      <c r="H113" s="165">
        <v>20300</v>
      </c>
      <c r="I113" s="165"/>
      <c r="J113" s="166"/>
      <c r="K113" s="164"/>
      <c r="L113" s="166"/>
      <c r="M113" s="164"/>
      <c r="N113" s="167"/>
      <c r="O113" s="168">
        <v>4</v>
      </c>
      <c r="P113" s="16" t="s">
        <v>113</v>
      </c>
    </row>
    <row r="114" spans="2:16" s="135" customFormat="1" ht="12.75" customHeight="1">
      <c r="B114" s="140" t="s">
        <v>64</v>
      </c>
      <c r="D114" s="141" t="s">
        <v>137</v>
      </c>
      <c r="E114" s="141" t="s">
        <v>408</v>
      </c>
      <c r="I114" s="142"/>
      <c r="K114" s="143">
        <f>K115+K116+K117</f>
        <v>0</v>
      </c>
      <c r="M114" s="143">
        <f>M115+M116+M117</f>
        <v>0</v>
      </c>
      <c r="P114" s="141" t="s">
        <v>11</v>
      </c>
    </row>
    <row r="115" spans="1:16" s="16" customFormat="1" ht="12.75" customHeight="1">
      <c r="A115" s="163" t="s">
        <v>409</v>
      </c>
      <c r="B115" s="163" t="s">
        <v>108</v>
      </c>
      <c r="C115" s="163" t="s">
        <v>212</v>
      </c>
      <c r="D115" s="16" t="s">
        <v>410</v>
      </c>
      <c r="E115" s="16" t="s">
        <v>411</v>
      </c>
      <c r="F115" s="163" t="s">
        <v>201</v>
      </c>
      <c r="G115" s="164">
        <v>71</v>
      </c>
      <c r="H115" s="165">
        <v>170</v>
      </c>
      <c r="I115" s="165"/>
      <c r="J115" s="166"/>
      <c r="K115" s="164"/>
      <c r="L115" s="166"/>
      <c r="M115" s="164"/>
      <c r="N115" s="167"/>
      <c r="O115" s="168">
        <v>4</v>
      </c>
      <c r="P115" s="16" t="s">
        <v>113</v>
      </c>
    </row>
    <row r="116" spans="1:16" s="16" customFormat="1" ht="12.75" customHeight="1">
      <c r="A116" s="169" t="s">
        <v>412</v>
      </c>
      <c r="B116" s="169" t="s">
        <v>177</v>
      </c>
      <c r="C116" s="169" t="s">
        <v>178</v>
      </c>
      <c r="D116" s="170" t="s">
        <v>413</v>
      </c>
      <c r="E116" s="170" t="s">
        <v>414</v>
      </c>
      <c r="F116" s="169" t="s">
        <v>236</v>
      </c>
      <c r="G116" s="171">
        <v>142</v>
      </c>
      <c r="H116" s="172">
        <v>65</v>
      </c>
      <c r="I116" s="172"/>
      <c r="J116" s="173"/>
      <c r="K116" s="171"/>
      <c r="L116" s="173"/>
      <c r="M116" s="171"/>
      <c r="N116" s="174"/>
      <c r="O116" s="175">
        <v>8</v>
      </c>
      <c r="P116" s="170" t="s">
        <v>113</v>
      </c>
    </row>
    <row r="117" spans="2:16" s="135" customFormat="1" ht="12.75" customHeight="1">
      <c r="B117" s="144" t="s">
        <v>64</v>
      </c>
      <c r="D117" s="145" t="s">
        <v>415</v>
      </c>
      <c r="E117" s="145" t="s">
        <v>416</v>
      </c>
      <c r="I117" s="146"/>
      <c r="K117" s="147">
        <f>K118</f>
        <v>0</v>
      </c>
      <c r="M117" s="147">
        <f>M118</f>
        <v>0</v>
      </c>
      <c r="P117" s="145" t="s">
        <v>113</v>
      </c>
    </row>
    <row r="118" spans="1:16" s="16" customFormat="1" ht="12.75" customHeight="1">
      <c r="A118" s="163" t="s">
        <v>417</v>
      </c>
      <c r="B118" s="163" t="s">
        <v>108</v>
      </c>
      <c r="C118" s="163" t="s">
        <v>207</v>
      </c>
      <c r="D118" s="16" t="s">
        <v>418</v>
      </c>
      <c r="E118" s="16" t="s">
        <v>419</v>
      </c>
      <c r="F118" s="163" t="s">
        <v>170</v>
      </c>
      <c r="G118" s="164">
        <v>1335.362</v>
      </c>
      <c r="H118" s="165">
        <v>860</v>
      </c>
      <c r="I118" s="165"/>
      <c r="J118" s="166"/>
      <c r="K118" s="164"/>
      <c r="L118" s="166"/>
      <c r="M118" s="164"/>
      <c r="N118" s="167"/>
      <c r="O118" s="168">
        <v>4</v>
      </c>
      <c r="P118" s="16" t="s">
        <v>117</v>
      </c>
    </row>
    <row r="119" spans="5:13" s="148" customFormat="1" ht="12.75" customHeight="1">
      <c r="E119" s="149" t="s">
        <v>89</v>
      </c>
      <c r="I119" s="150">
        <f>I14</f>
        <v>0</v>
      </c>
      <c r="K119" s="151">
        <f>K14</f>
        <v>100.31858389000001</v>
      </c>
      <c r="M119" s="151">
        <f>M14</f>
        <v>0</v>
      </c>
    </row>
  </sheetData>
  <sheetProtection/>
  <printOptions horizontalCentered="1"/>
  <pageMargins left="0.787401556968689" right="0.787401556968689" top="0.5905511975288391" bottom="0.5905511975288391" header="0" footer="0"/>
  <pageSetup fitToHeight="999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Dagmar Sošková</cp:lastModifiedBy>
  <cp:lastPrinted>2010-07-30T11:51:18Z</cp:lastPrinted>
  <dcterms:created xsi:type="dcterms:W3CDTF">2010-07-30T07:54:16Z</dcterms:created>
  <dcterms:modified xsi:type="dcterms:W3CDTF">2013-01-07T09:03:13Z</dcterms:modified>
  <cp:category/>
  <cp:version/>
  <cp:contentType/>
  <cp:contentStatus/>
</cp:coreProperties>
</file>